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440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Tabla1!$A$9:$G$32</definedName>
  </definedNames>
  <calcPr calcId="124519"/>
</workbook>
</file>

<file path=xl/calcChain.xml><?xml version="1.0" encoding="utf-8"?>
<calcChain xmlns="http://schemas.openxmlformats.org/spreadsheetml/2006/main">
  <c r="C77" i="2"/>
  <c r="D57" i="1" l="1"/>
  <c r="D58"/>
  <c r="D56"/>
  <c r="G56"/>
  <c r="C58"/>
  <c r="C57"/>
  <c r="C56"/>
  <c r="D51"/>
  <c r="B48"/>
  <c r="D44"/>
  <c r="C44"/>
  <c r="D42"/>
  <c r="C42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3"/>
  <c r="H33" s="1"/>
  <c r="G34"/>
  <c r="H34" s="1"/>
  <c r="G35"/>
  <c r="H35" s="1"/>
  <c r="G36"/>
  <c r="H36" s="1"/>
  <c r="G37"/>
  <c r="H37" s="1"/>
  <c r="G38"/>
  <c r="H38" s="1"/>
  <c r="G11"/>
  <c r="H11" s="1"/>
  <c r="G10"/>
  <c r="H10" s="1"/>
</calcChain>
</file>

<file path=xl/sharedStrings.xml><?xml version="1.0" encoding="utf-8"?>
<sst xmlns="http://schemas.openxmlformats.org/spreadsheetml/2006/main" count="104" uniqueCount="55">
  <si>
    <t>Consigna</t>
  </si>
  <si>
    <t>Puntaje</t>
  </si>
  <si>
    <t>Valor Obtenido</t>
  </si>
  <si>
    <t>NOTA</t>
  </si>
  <si>
    <t>La tabla representa los casos de atención ambulatoria  atendidos en el mes</t>
  </si>
  <si>
    <t>Diagnóstico</t>
  </si>
  <si>
    <t>Enfermería</t>
  </si>
  <si>
    <t>Fecha  Atención</t>
  </si>
  <si>
    <t>Cardiología</t>
  </si>
  <si>
    <t>COVID</t>
  </si>
  <si>
    <t>Pediatría</t>
  </si>
  <si>
    <t>Neumología</t>
  </si>
  <si>
    <t>Rehabilitación</t>
  </si>
  <si>
    <t>tendinitis</t>
  </si>
  <si>
    <t>Migraña</t>
  </si>
  <si>
    <t>Quebradura</t>
  </si>
  <si>
    <t xml:space="preserve">ACV </t>
  </si>
  <si>
    <t>Curación</t>
  </si>
  <si>
    <t>Localidad</t>
  </si>
  <si>
    <t>Rivadavia</t>
  </si>
  <si>
    <t>Chimbas</t>
  </si>
  <si>
    <t>Rawson</t>
  </si>
  <si>
    <t>Sarmiento</t>
  </si>
  <si>
    <t>Santa Lucía</t>
  </si>
  <si>
    <t>Zonda</t>
  </si>
  <si>
    <t>Ullum</t>
  </si>
  <si>
    <t>Capital</t>
  </si>
  <si>
    <t>Costo Particular</t>
  </si>
  <si>
    <t>Obra Social</t>
  </si>
  <si>
    <t>Total Costo Unitario</t>
  </si>
  <si>
    <t>Total Costo</t>
  </si>
  <si>
    <t>No cubre</t>
  </si>
  <si>
    <t>Cant de atenciones</t>
  </si>
  <si>
    <t>1.- Elaborar el siguiente formato para la tabla de la hoja "Tabla 1"</t>
  </si>
  <si>
    <t>2.- Colocar el formato correcto de los valores en las celdas que correspondan</t>
  </si>
  <si>
    <t>3.- Obtener los valores de las siguientes columnas:</t>
  </si>
  <si>
    <t>*  Total Costo Unitario</t>
  </si>
  <si>
    <r>
      <t>*</t>
    </r>
    <r>
      <rPr>
        <b/>
        <sz val="11"/>
        <color theme="1"/>
        <rFont val="Calibri"/>
        <family val="2"/>
        <scheme val="minor"/>
      </rPr>
      <t xml:space="preserve">  Total Costo</t>
    </r>
    <r>
      <rPr>
        <sz val="11"/>
        <color theme="1"/>
        <rFont val="Calibri"/>
        <family val="2"/>
        <scheme val="minor"/>
      </rPr>
      <t xml:space="preserve"> - se debe tener en cuenta el Costo Unitario Total y el monto que cubre la obra social</t>
    </r>
  </si>
  <si>
    <t>4.- Debajo de la tabla, agregar las siguientes tablas:</t>
  </si>
  <si>
    <t xml:space="preserve">*  Mayor y menor cantidad de atenciones: </t>
  </si>
  <si>
    <t>*  Cantidad de diagnósticos cubiertos por Obra Social</t>
  </si>
  <si>
    <t>*   Costo promedio particular de atención</t>
  </si>
  <si>
    <r>
      <t xml:space="preserve">5.- Calcular el </t>
    </r>
    <r>
      <rPr>
        <b/>
        <sz val="11"/>
        <color theme="1"/>
        <rFont val="Calibri"/>
        <family val="2"/>
        <scheme val="minor"/>
      </rPr>
      <t>porcentaje</t>
    </r>
    <r>
      <rPr>
        <sz val="11"/>
        <color theme="1"/>
        <rFont val="Calibri"/>
        <family val="2"/>
        <scheme val="minor"/>
      </rPr>
      <t xml:space="preserve"> que representa la cantidad de casos de los departamentos: Rivadavia - Chimbas y Capital</t>
    </r>
  </si>
  <si>
    <t>6.- Elaborar un gráfico circular que compare los porcentajes de los departamentos del punto 5</t>
  </si>
  <si>
    <r>
      <t xml:space="preserve">7.- Elaborar un gráfico a elección que permita comparar el </t>
    </r>
    <r>
      <rPr>
        <b/>
        <sz val="12"/>
        <color theme="1"/>
        <rFont val="Calibri"/>
        <family val="2"/>
        <scheme val="minor"/>
      </rPr>
      <t xml:space="preserve">TOTAL COSTO </t>
    </r>
    <r>
      <rPr>
        <sz val="12"/>
        <color theme="1"/>
        <rFont val="Calibri"/>
        <family val="2"/>
        <scheme val="minor"/>
      </rPr>
      <t xml:space="preserve"> de los primeros 8 </t>
    </r>
    <r>
      <rPr>
        <b/>
        <sz val="12"/>
        <color theme="1"/>
        <rFont val="Calibri"/>
        <family val="2"/>
        <scheme val="minor"/>
      </rPr>
      <t>diagnósticos</t>
    </r>
  </si>
  <si>
    <t>ATENCIONES</t>
  </si>
  <si>
    <t>Mayor cant. de atenciones</t>
  </si>
  <si>
    <t>Menor cant. de atenciones</t>
  </si>
  <si>
    <t>Cant. De diagnosticos cubiertos por obra social</t>
  </si>
  <si>
    <t>COSTO PROM PARTICULAR DE ATENCION</t>
  </si>
  <si>
    <t>DPTO</t>
  </si>
  <si>
    <t>CANT. DE CASOS</t>
  </si>
  <si>
    <t>%</t>
  </si>
  <si>
    <t>Total</t>
  </si>
  <si>
    <t xml:space="preserve">El gráfico debe realizarse con los porcentajes 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</si>
</sst>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lightUp">
        <fgColor theme="0"/>
        <bgColor rgb="FF43CEFF"/>
      </patternFill>
    </fill>
    <fill>
      <patternFill patternType="solid">
        <fgColor rgb="FF43CEFF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8" tint="0.40000610370189521"/>
        </stop>
      </gradient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rgb="FFFF5353"/>
      </left>
      <right style="thick">
        <color rgb="FFFF5353"/>
      </right>
      <top style="thick">
        <color rgb="FFFF5353"/>
      </top>
      <bottom/>
      <diagonal/>
    </border>
    <border>
      <left style="thick">
        <color rgb="FFFF5353"/>
      </left>
      <right style="thick">
        <color rgb="FFFF5353"/>
      </right>
      <top/>
      <bottom style="thick">
        <color rgb="FFFF5353"/>
      </bottom>
      <diagonal/>
    </border>
    <border>
      <left style="thick">
        <color rgb="FFFF5353"/>
      </left>
      <right/>
      <top style="thick">
        <color rgb="FFFF5353"/>
      </top>
      <bottom/>
      <diagonal/>
    </border>
    <border>
      <left/>
      <right style="thick">
        <color rgb="FFFF5353"/>
      </right>
      <top style="thick">
        <color rgb="FFFF5353"/>
      </top>
      <bottom/>
      <diagonal/>
    </border>
    <border>
      <left style="thick">
        <color rgb="FFFF5353"/>
      </left>
      <right/>
      <top/>
      <bottom style="thick">
        <color rgb="FFFF5353"/>
      </bottom>
      <diagonal/>
    </border>
    <border>
      <left/>
      <right style="thick">
        <color rgb="FFFF5353"/>
      </right>
      <top/>
      <bottom style="thick">
        <color rgb="FFFF5353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0" xfId="0" applyFont="1" applyFill="1" applyBorder="1"/>
    <xf numFmtId="0" fontId="2" fillId="0" borderId="0" xfId="0" applyFont="1"/>
    <xf numFmtId="0" fontId="8" fillId="6" borderId="0" xfId="0" applyFont="1" applyFill="1" applyBorder="1" applyAlignment="1">
      <alignment horizontal="center"/>
    </xf>
    <xf numFmtId="164" fontId="8" fillId="6" borderId="0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7" xfId="0" applyBorder="1"/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9" fontId="0" fillId="2" borderId="0" xfId="1" applyFont="1" applyFill="1"/>
    <xf numFmtId="9" fontId="0" fillId="0" borderId="0" xfId="0" applyNumberFormat="1"/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textRotation="135"/>
    </xf>
    <xf numFmtId="0" fontId="2" fillId="0" borderId="23" xfId="0" applyFont="1" applyBorder="1" applyAlignment="1">
      <alignment horizontal="center" vertical="center" textRotation="135"/>
    </xf>
    <xf numFmtId="0" fontId="2" fillId="0" borderId="24" xfId="0" applyFont="1" applyBorder="1" applyAlignment="1">
      <alignment horizontal="center" vertical="center" textRotation="135"/>
    </xf>
    <xf numFmtId="0" fontId="0" fillId="10" borderId="18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9" fillId="0" borderId="0" xfId="0" applyFont="1"/>
  </cellXfs>
  <cellStyles count="2">
    <cellStyle name="Normal" xfId="0" builtinId="0"/>
    <cellStyle name="Porcentual" xfId="1" builtinId="5"/>
  </cellStyles>
  <dxfs count="0"/>
  <tableStyles count="0" defaultTableStyle="TableStyleMedium2" defaultPivotStyle="PivotStyleLight16"/>
  <colors>
    <mruColors>
      <color rgb="FFFF5353"/>
      <color rgb="FF43CEFF"/>
      <color rgb="FF739F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AR"/>
            </a:pPr>
            <a:r>
              <a:rPr lang="es-AR"/>
              <a:t>Cantidad</a:t>
            </a:r>
            <a:r>
              <a:rPr lang="es-AR" baseline="0"/>
              <a:t> de casos - Comparacion - Rivadavia, Chimbas, Capital</a:t>
            </a:r>
            <a:endParaRPr lang="es-AR"/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txPr>
              <a:bodyPr/>
              <a:lstStyle/>
              <a:p>
                <a:pPr>
                  <a:defRPr lang="es-AR" sz="11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Val val="1"/>
            <c:showLeaderLines val="1"/>
          </c:dLbls>
          <c:cat>
            <c:strRef>
              <c:f>Tabla1!$B$56:$B$58</c:f>
              <c:strCache>
                <c:ptCount val="3"/>
                <c:pt idx="0">
                  <c:v>Rivadavia</c:v>
                </c:pt>
                <c:pt idx="1">
                  <c:v>Chimbas</c:v>
                </c:pt>
                <c:pt idx="2">
                  <c:v>Capital</c:v>
                </c:pt>
              </c:strCache>
            </c:strRef>
          </c:cat>
          <c:val>
            <c:numRef>
              <c:f>Tabla1!$C$56:$C$58</c:f>
              <c:numCache>
                <c:formatCode>General</c:formatCode>
                <c:ptCount val="3"/>
                <c:pt idx="0">
                  <c:v>14</c:v>
                </c:pt>
                <c:pt idx="1">
                  <c:v>34</c:v>
                </c:pt>
                <c:pt idx="2">
                  <c:v>42</c:v>
                </c:pt>
              </c:numCache>
            </c:numRef>
          </c:val>
        </c:ser>
        <c:ser>
          <c:idx val="1"/>
          <c:order val="1"/>
          <c:cat>
            <c:strRef>
              <c:f>Tabla1!$B$56:$B$58</c:f>
              <c:strCache>
                <c:ptCount val="3"/>
                <c:pt idx="0">
                  <c:v>Rivadavia</c:v>
                </c:pt>
                <c:pt idx="1">
                  <c:v>Chimbas</c:v>
                </c:pt>
                <c:pt idx="2">
                  <c:v>Capital</c:v>
                </c:pt>
              </c:strCache>
            </c:strRef>
          </c:cat>
          <c:val>
            <c:numRef>
              <c:f>Tabla1!$D$56:$D$58</c:f>
              <c:numCache>
                <c:formatCode>0%</c:formatCode>
                <c:ptCount val="3"/>
                <c:pt idx="0">
                  <c:v>0.1037037037037037</c:v>
                </c:pt>
                <c:pt idx="1">
                  <c:v>0.25185185185185183</c:v>
                </c:pt>
                <c:pt idx="2">
                  <c:v>0.31111111111111112</c:v>
                </c:pt>
              </c:numCache>
            </c:numRef>
          </c:val>
        </c:ser>
        <c:dLbls/>
      </c:pie3DChart>
    </c:plotArea>
    <c:legend>
      <c:legendPos val="t"/>
      <c:layout/>
      <c:txPr>
        <a:bodyPr/>
        <a:lstStyle/>
        <a:p>
          <a:pPr>
            <a:defRPr lang="es-AR"/>
          </a:pPr>
          <a:endParaRPr lang="es-ES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104774</xdr:colOff>
      <xdr:row>13</xdr:row>
      <xdr:rowOff>19050</xdr:rowOff>
    </xdr:from>
    <xdr:to>
      <xdr:col>7</xdr:col>
      <xdr:colOff>498456</xdr:colOff>
      <xdr:row>26</xdr:row>
      <xdr:rowOff>123825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2733"/>
        <a:stretch>
          <a:fillRect/>
        </a:stretch>
      </xdr:blipFill>
      <xdr:spPr bwMode="auto">
        <a:xfrm>
          <a:off x="104774" y="2514600"/>
          <a:ext cx="7108807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37</xdr:row>
      <xdr:rowOff>76200</xdr:rowOff>
    </xdr:from>
    <xdr:to>
      <xdr:col>3</xdr:col>
      <xdr:colOff>771525</xdr:colOff>
      <xdr:row>42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2975" y="7172325"/>
          <a:ext cx="23241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44</xdr:row>
      <xdr:rowOff>133350</xdr:rowOff>
    </xdr:from>
    <xdr:to>
      <xdr:col>5</xdr:col>
      <xdr:colOff>95250</xdr:colOff>
      <xdr:row>47</xdr:row>
      <xdr:rowOff>152400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42975" y="8753475"/>
          <a:ext cx="3476625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266700</xdr:colOff>
      <xdr:row>50</xdr:row>
      <xdr:rowOff>114300</xdr:rowOff>
    </xdr:from>
    <xdr:to>
      <xdr:col>4</xdr:col>
      <xdr:colOff>219075</xdr:colOff>
      <xdr:row>53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28700" y="9886950"/>
          <a:ext cx="275272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76200</xdr:colOff>
      <xdr:row>56</xdr:row>
      <xdr:rowOff>57150</xdr:rowOff>
    </xdr:from>
    <xdr:to>
      <xdr:col>5</xdr:col>
      <xdr:colOff>209550</xdr:colOff>
      <xdr:row>61</xdr:row>
      <xdr:rowOff>28575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00200" y="10982325"/>
          <a:ext cx="2933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69083</xdr:colOff>
      <xdr:row>59</xdr:row>
      <xdr:rowOff>161819</xdr:rowOff>
    </xdr:from>
    <xdr:to>
      <xdr:col>5</xdr:col>
      <xdr:colOff>408214</xdr:colOff>
      <xdr:row>79</xdr:row>
      <xdr:rowOff>125604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G77"/>
  <sheetViews>
    <sheetView tabSelected="1" topLeftCell="A58" workbookViewId="0">
      <selection activeCell="C77" sqref="C77"/>
    </sheetView>
  </sheetViews>
  <sheetFormatPr baseColWidth="10" defaultRowHeight="15"/>
  <cols>
    <col min="3" max="3" width="14.5703125" bestFit="1" customWidth="1"/>
    <col min="4" max="4" width="16" customWidth="1"/>
    <col min="7" max="8" width="24.42578125" bestFit="1" customWidth="1"/>
  </cols>
  <sheetData>
    <row r="8" spans="1:7" ht="15.75">
      <c r="A8" s="16" t="s">
        <v>4</v>
      </c>
      <c r="B8" s="5"/>
      <c r="C8" s="5"/>
      <c r="D8" s="5"/>
      <c r="E8" s="5"/>
      <c r="F8" s="5"/>
      <c r="G8" s="5"/>
    </row>
    <row r="9" spans="1:7" ht="15.75">
      <c r="A9" s="4"/>
      <c r="B9" s="4"/>
      <c r="C9" s="4"/>
      <c r="D9" s="5"/>
      <c r="E9" s="5"/>
      <c r="F9" s="5"/>
      <c r="G9" s="5"/>
    </row>
    <row r="12" spans="1:7">
      <c r="A12" t="s">
        <v>33</v>
      </c>
    </row>
    <row r="29" spans="1:2" ht="15.75">
      <c r="A29" s="6" t="s">
        <v>34</v>
      </c>
    </row>
    <row r="31" spans="1:2">
      <c r="A31" t="s">
        <v>35</v>
      </c>
    </row>
    <row r="32" spans="1:2">
      <c r="B32" s="14" t="s">
        <v>36</v>
      </c>
    </row>
    <row r="33" spans="1:2">
      <c r="B33" t="s">
        <v>37</v>
      </c>
    </row>
    <row r="35" spans="1:2" ht="15.75">
      <c r="A35" s="6" t="s">
        <v>38</v>
      </c>
    </row>
    <row r="37" spans="1:2" ht="15.75">
      <c r="B37" s="18" t="s">
        <v>39</v>
      </c>
    </row>
    <row r="41" spans="1:2" ht="14.25" customHeight="1"/>
    <row r="44" spans="1:2" ht="30.75" customHeight="1">
      <c r="B44" s="18" t="s">
        <v>40</v>
      </c>
    </row>
    <row r="50" spans="1:2" ht="15.75">
      <c r="A50" s="3"/>
      <c r="B50" s="18" t="s">
        <v>41</v>
      </c>
    </row>
    <row r="51" spans="1:2" ht="15.75">
      <c r="A51" s="3"/>
    </row>
    <row r="56" spans="1:2">
      <c r="A56" t="s">
        <v>42</v>
      </c>
    </row>
    <row r="64" spans="1:2" ht="15.75">
      <c r="A64" s="3" t="s">
        <v>43</v>
      </c>
    </row>
    <row r="66" spans="1:4" ht="15.75">
      <c r="A66" s="3" t="s">
        <v>44</v>
      </c>
    </row>
    <row r="68" spans="1:4" ht="15.75">
      <c r="A68" s="3"/>
    </row>
    <row r="69" spans="1:4">
      <c r="A69" s="7" t="s">
        <v>0</v>
      </c>
      <c r="B69" s="7" t="s">
        <v>1</v>
      </c>
      <c r="C69" s="8" t="s">
        <v>2</v>
      </c>
    </row>
    <row r="70" spans="1:4">
      <c r="A70" s="15">
        <v>1</v>
      </c>
      <c r="B70" s="9">
        <v>1</v>
      </c>
      <c r="C70" s="10">
        <v>0.25</v>
      </c>
      <c r="D70" s="61"/>
    </row>
    <row r="71" spans="1:4">
      <c r="A71" s="15">
        <v>2</v>
      </c>
      <c r="B71" s="9">
        <v>0.5</v>
      </c>
      <c r="C71" s="10">
        <v>0</v>
      </c>
      <c r="D71" s="61"/>
    </row>
    <row r="72" spans="1:4">
      <c r="A72" s="15">
        <v>3</v>
      </c>
      <c r="B72" s="9">
        <v>1</v>
      </c>
      <c r="C72" s="10">
        <v>1</v>
      </c>
      <c r="D72" s="61"/>
    </row>
    <row r="73" spans="1:4">
      <c r="A73" s="15">
        <v>4</v>
      </c>
      <c r="B73" s="9">
        <v>3</v>
      </c>
      <c r="C73" s="10">
        <v>3</v>
      </c>
      <c r="D73" s="61"/>
    </row>
    <row r="74" spans="1:4">
      <c r="A74" s="15">
        <v>5</v>
      </c>
      <c r="B74" s="9">
        <v>1.5</v>
      </c>
      <c r="C74" s="10">
        <v>1.5</v>
      </c>
      <c r="D74" s="61"/>
    </row>
    <row r="75" spans="1:4">
      <c r="A75" s="15">
        <v>6</v>
      </c>
      <c r="B75" s="9">
        <v>1.5</v>
      </c>
      <c r="C75" s="11">
        <v>0.75</v>
      </c>
      <c r="D75" s="61" t="s">
        <v>54</v>
      </c>
    </row>
    <row r="76" spans="1:4" ht="15.75" thickBot="1">
      <c r="A76" s="15">
        <v>7</v>
      </c>
      <c r="B76" s="9">
        <v>1.5</v>
      </c>
      <c r="C76" s="11">
        <v>0</v>
      </c>
      <c r="D76" s="61"/>
    </row>
    <row r="77" spans="1:4" ht="15.75" thickBot="1">
      <c r="B77" s="12" t="s">
        <v>3</v>
      </c>
      <c r="C77" s="13">
        <f>SUM(C70:C76)</f>
        <v>6.5</v>
      </c>
      <c r="D77" s="6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8"/>
  <sheetViews>
    <sheetView topLeftCell="A39" zoomScale="91" zoomScaleNormal="91" workbookViewId="0">
      <selection activeCell="J63" sqref="J63"/>
    </sheetView>
  </sheetViews>
  <sheetFormatPr baseColWidth="10" defaultRowHeight="15"/>
  <cols>
    <col min="1" max="1" width="17.85546875" style="1" bestFit="1" customWidth="1"/>
    <col min="2" max="2" width="14.5703125" style="2" customWidth="1"/>
    <col min="3" max="3" width="18" style="2" customWidth="1"/>
    <col min="4" max="4" width="24.140625" bestFit="1" customWidth="1"/>
    <col min="5" max="5" width="19" style="1" customWidth="1"/>
    <col min="6" max="6" width="16.7109375" bestFit="1" customWidth="1"/>
    <col min="7" max="7" width="19.85546875" bestFit="1" customWidth="1"/>
    <col min="8" max="8" width="15" customWidth="1"/>
  </cols>
  <sheetData>
    <row r="1" spans="1:9">
      <c r="I1" s="17"/>
    </row>
    <row r="2" spans="1:9">
      <c r="I2" s="17"/>
    </row>
    <row r="3" spans="1:9" ht="15.75" thickBot="1">
      <c r="I3" s="17"/>
    </row>
    <row r="4" spans="1:9">
      <c r="C4" s="39"/>
      <c r="D4" s="40"/>
      <c r="E4" s="40"/>
      <c r="F4" s="40"/>
      <c r="G4" s="40"/>
      <c r="H4" s="41"/>
      <c r="I4" s="17"/>
    </row>
    <row r="5" spans="1:9">
      <c r="C5" s="42"/>
      <c r="D5" s="43"/>
      <c r="E5" s="43"/>
      <c r="F5" s="43"/>
      <c r="G5" s="43"/>
      <c r="H5" s="44"/>
      <c r="I5" s="17"/>
    </row>
    <row r="6" spans="1:9">
      <c r="C6" s="42"/>
      <c r="D6" s="43"/>
      <c r="E6" s="43"/>
      <c r="F6" s="43"/>
      <c r="G6" s="43"/>
      <c r="H6" s="44"/>
      <c r="I6" s="17"/>
    </row>
    <row r="7" spans="1:9" ht="15.75" thickBot="1">
      <c r="C7" s="45"/>
      <c r="D7" s="46"/>
      <c r="E7" s="46"/>
      <c r="F7" s="46"/>
      <c r="G7" s="46"/>
      <c r="H7" s="47"/>
      <c r="I7" s="17"/>
    </row>
    <row r="8" spans="1:9">
      <c r="I8" s="17"/>
    </row>
    <row r="9" spans="1:9" ht="15.75" thickBot="1">
      <c r="A9" s="19" t="s">
        <v>7</v>
      </c>
      <c r="B9" s="19" t="s">
        <v>5</v>
      </c>
      <c r="C9" s="19" t="s">
        <v>18</v>
      </c>
      <c r="D9" s="19" t="s">
        <v>32</v>
      </c>
      <c r="E9" s="19" t="s">
        <v>27</v>
      </c>
      <c r="F9" s="20" t="s">
        <v>28</v>
      </c>
      <c r="G9" s="19" t="s">
        <v>29</v>
      </c>
      <c r="H9" s="19" t="s">
        <v>30</v>
      </c>
      <c r="I9" s="17"/>
    </row>
    <row r="10" spans="1:9" ht="15.75" thickBot="1">
      <c r="A10" s="21">
        <v>43116</v>
      </c>
      <c r="B10" s="22" t="s">
        <v>6</v>
      </c>
      <c r="C10" s="22" t="s">
        <v>19</v>
      </c>
      <c r="D10" s="22">
        <v>2</v>
      </c>
      <c r="E10" s="21">
        <v>9379</v>
      </c>
      <c r="F10" s="21">
        <v>1000</v>
      </c>
      <c r="G10" s="22">
        <f>E10*D10</f>
        <v>18758</v>
      </c>
      <c r="H10" s="23">
        <f>G10-F10</f>
        <v>17758</v>
      </c>
      <c r="I10" s="17"/>
    </row>
    <row r="11" spans="1:9" ht="15.75" thickBot="1">
      <c r="A11" s="21">
        <v>42737</v>
      </c>
      <c r="B11" s="22" t="s">
        <v>8</v>
      </c>
      <c r="C11" s="22" t="s">
        <v>20</v>
      </c>
      <c r="D11" s="22">
        <v>1</v>
      </c>
      <c r="E11" s="21">
        <v>1945</v>
      </c>
      <c r="F11" s="21" t="s">
        <v>31</v>
      </c>
      <c r="G11" s="22">
        <f>E11*D11</f>
        <v>1945</v>
      </c>
      <c r="H11" s="23">
        <f>G11</f>
        <v>1945</v>
      </c>
      <c r="I11" s="17">
        <v>1</v>
      </c>
    </row>
    <row r="12" spans="1:9" ht="15.75" thickBot="1">
      <c r="A12" s="21">
        <v>43847</v>
      </c>
      <c r="B12" s="22" t="s">
        <v>9</v>
      </c>
      <c r="C12" s="22" t="s">
        <v>21</v>
      </c>
      <c r="D12" s="22">
        <v>5</v>
      </c>
      <c r="E12" s="21">
        <v>3588</v>
      </c>
      <c r="F12" s="21">
        <v>500</v>
      </c>
      <c r="G12" s="22">
        <f t="shared" ref="G12:G38" si="0">E12*D12</f>
        <v>17940</v>
      </c>
      <c r="H12" s="23">
        <f>G12-F12</f>
        <v>17440</v>
      </c>
      <c r="I12" s="17"/>
    </row>
    <row r="13" spans="1:9" ht="15.75" thickBot="1">
      <c r="A13" s="21">
        <v>44571</v>
      </c>
      <c r="B13" s="22" t="s">
        <v>10</v>
      </c>
      <c r="C13" s="22" t="s">
        <v>22</v>
      </c>
      <c r="D13" s="22">
        <v>3</v>
      </c>
      <c r="E13" s="21">
        <v>1438</v>
      </c>
      <c r="F13" s="21">
        <v>650</v>
      </c>
      <c r="G13" s="22">
        <f t="shared" si="0"/>
        <v>4314</v>
      </c>
      <c r="H13" s="23">
        <f>G13-F13</f>
        <v>3664</v>
      </c>
      <c r="I13" s="17"/>
    </row>
    <row r="14" spans="1:9" ht="15.75" thickBot="1">
      <c r="A14" s="21">
        <v>43479</v>
      </c>
      <c r="B14" s="22" t="s">
        <v>11</v>
      </c>
      <c r="C14" s="22" t="s">
        <v>23</v>
      </c>
      <c r="D14" s="22">
        <v>1</v>
      </c>
      <c r="E14" s="21">
        <v>1138024</v>
      </c>
      <c r="F14" s="21">
        <v>2000</v>
      </c>
      <c r="G14" s="22">
        <f t="shared" si="0"/>
        <v>1138024</v>
      </c>
      <c r="H14" s="23">
        <f>G14-F14</f>
        <v>1136024</v>
      </c>
      <c r="I14" s="17"/>
    </row>
    <row r="15" spans="1:9" ht="15.75" thickBot="1">
      <c r="A15" s="21">
        <v>43128</v>
      </c>
      <c r="B15" s="22" t="s">
        <v>12</v>
      </c>
      <c r="C15" s="22" t="s">
        <v>24</v>
      </c>
      <c r="D15" s="22">
        <v>9</v>
      </c>
      <c r="E15" s="21">
        <v>1660560</v>
      </c>
      <c r="F15" s="21">
        <v>350</v>
      </c>
      <c r="G15" s="22">
        <f t="shared" si="0"/>
        <v>14945040</v>
      </c>
      <c r="H15" s="23">
        <f>G15-F15</f>
        <v>14944690</v>
      </c>
      <c r="I15" s="17"/>
    </row>
    <row r="16" spans="1:9" ht="15.75" thickBot="1">
      <c r="A16" s="21">
        <v>44225</v>
      </c>
      <c r="B16" s="22" t="s">
        <v>13</v>
      </c>
      <c r="C16" s="22" t="s">
        <v>25</v>
      </c>
      <c r="D16" s="22">
        <v>12</v>
      </c>
      <c r="E16" s="21">
        <v>753571</v>
      </c>
      <c r="F16" s="21">
        <v>700</v>
      </c>
      <c r="G16" s="22">
        <f t="shared" si="0"/>
        <v>9042852</v>
      </c>
      <c r="H16" s="23">
        <f>G16-F16</f>
        <v>9042152</v>
      </c>
      <c r="I16" s="17"/>
    </row>
    <row r="17" spans="1:9" ht="15.75" thickBot="1">
      <c r="A17" s="21">
        <v>43838</v>
      </c>
      <c r="B17" s="22" t="s">
        <v>14</v>
      </c>
      <c r="C17" s="22" t="s">
        <v>26</v>
      </c>
      <c r="D17" s="22">
        <v>2</v>
      </c>
      <c r="E17" s="21">
        <v>2158475</v>
      </c>
      <c r="F17" s="21" t="s">
        <v>31</v>
      </c>
      <c r="G17" s="22">
        <f t="shared" si="0"/>
        <v>4316950</v>
      </c>
      <c r="H17" s="23">
        <f>G17</f>
        <v>4316950</v>
      </c>
      <c r="I17" s="17">
        <v>2</v>
      </c>
    </row>
    <row r="18" spans="1:9" ht="15.75" thickBot="1">
      <c r="A18" s="21">
        <v>42737</v>
      </c>
      <c r="B18" s="22" t="s">
        <v>16</v>
      </c>
      <c r="C18" s="22" t="s">
        <v>26</v>
      </c>
      <c r="D18" s="22">
        <v>1</v>
      </c>
      <c r="E18" s="21">
        <v>627348</v>
      </c>
      <c r="F18" s="21">
        <v>650</v>
      </c>
      <c r="G18" s="22">
        <f t="shared" si="0"/>
        <v>627348</v>
      </c>
      <c r="H18" s="23">
        <f>G18-F18</f>
        <v>626698</v>
      </c>
      <c r="I18" s="17"/>
    </row>
    <row r="19" spans="1:9" ht="15.75" thickBot="1">
      <c r="A19" s="21">
        <v>44571</v>
      </c>
      <c r="B19" s="22" t="s">
        <v>15</v>
      </c>
      <c r="C19" s="22" t="s">
        <v>20</v>
      </c>
      <c r="D19" s="22">
        <v>3</v>
      </c>
      <c r="E19" s="21">
        <v>2042768</v>
      </c>
      <c r="F19" s="21">
        <v>350</v>
      </c>
      <c r="G19" s="22">
        <f t="shared" si="0"/>
        <v>6128304</v>
      </c>
      <c r="H19" s="23">
        <f>G19-F19</f>
        <v>6127954</v>
      </c>
      <c r="I19" s="17"/>
    </row>
    <row r="20" spans="1:9" ht="15.75" thickBot="1">
      <c r="A20" s="21">
        <v>43170</v>
      </c>
      <c r="B20" s="22" t="s">
        <v>9</v>
      </c>
      <c r="C20" s="22" t="s">
        <v>19</v>
      </c>
      <c r="D20" s="22">
        <v>4</v>
      </c>
      <c r="E20" s="21">
        <v>1647695</v>
      </c>
      <c r="F20" s="21" t="s">
        <v>31</v>
      </c>
      <c r="G20" s="22">
        <f t="shared" si="0"/>
        <v>6590780</v>
      </c>
      <c r="H20" s="23">
        <f>G20</f>
        <v>6590780</v>
      </c>
      <c r="I20" s="17">
        <v>4</v>
      </c>
    </row>
    <row r="21" spans="1:9" ht="15.75" thickBot="1">
      <c r="A21" s="21">
        <v>43112</v>
      </c>
      <c r="B21" s="22" t="s">
        <v>6</v>
      </c>
      <c r="C21" s="22" t="s">
        <v>23</v>
      </c>
      <c r="D21" s="22">
        <v>6</v>
      </c>
      <c r="E21" s="21">
        <v>999328</v>
      </c>
      <c r="F21" s="21">
        <v>2000</v>
      </c>
      <c r="G21" s="22">
        <f t="shared" si="0"/>
        <v>5995968</v>
      </c>
      <c r="H21" s="23">
        <f>G21-F21</f>
        <v>5993968</v>
      </c>
      <c r="I21" s="17"/>
    </row>
    <row r="22" spans="1:9" ht="15.75" thickBot="1">
      <c r="A22" s="21">
        <v>44225</v>
      </c>
      <c r="B22" s="22" t="s">
        <v>10</v>
      </c>
      <c r="C22" s="22" t="s">
        <v>20</v>
      </c>
      <c r="D22" s="22">
        <v>1</v>
      </c>
      <c r="E22" s="21">
        <v>2937300</v>
      </c>
      <c r="F22" s="21">
        <v>1000</v>
      </c>
      <c r="G22" s="22">
        <f t="shared" si="0"/>
        <v>2937300</v>
      </c>
      <c r="H22" s="23">
        <f>G22-F22</f>
        <v>2936300</v>
      </c>
      <c r="I22" s="17"/>
    </row>
    <row r="23" spans="1:9" ht="15.75" thickBot="1">
      <c r="A23" s="21">
        <v>43479</v>
      </c>
      <c r="B23" s="22" t="s">
        <v>16</v>
      </c>
      <c r="C23" s="22" t="s">
        <v>26</v>
      </c>
      <c r="D23" s="22">
        <v>1</v>
      </c>
      <c r="E23" s="21">
        <v>664700</v>
      </c>
      <c r="F23" s="21">
        <v>350</v>
      </c>
      <c r="G23" s="22">
        <f t="shared" si="0"/>
        <v>664700</v>
      </c>
      <c r="H23" s="23">
        <f>G23-F23</f>
        <v>664350</v>
      </c>
      <c r="I23" s="17"/>
    </row>
    <row r="24" spans="1:9" ht="15.75" thickBot="1">
      <c r="A24" s="21">
        <v>44225</v>
      </c>
      <c r="B24" s="22" t="s">
        <v>6</v>
      </c>
      <c r="C24" s="22" t="s">
        <v>26</v>
      </c>
      <c r="D24" s="22">
        <v>8</v>
      </c>
      <c r="E24" s="21">
        <v>1188090</v>
      </c>
      <c r="F24" s="21" t="s">
        <v>31</v>
      </c>
      <c r="G24" s="22">
        <f t="shared" si="0"/>
        <v>9504720</v>
      </c>
      <c r="H24" s="23">
        <f>G24</f>
        <v>9504720</v>
      </c>
      <c r="I24" s="17">
        <v>8</v>
      </c>
    </row>
    <row r="25" spans="1:9" ht="15.75" thickBot="1">
      <c r="A25" s="21">
        <v>43838</v>
      </c>
      <c r="B25" s="22" t="s">
        <v>9</v>
      </c>
      <c r="C25" s="22" t="s">
        <v>26</v>
      </c>
      <c r="D25" s="22">
        <v>10</v>
      </c>
      <c r="E25" s="21">
        <v>1385910</v>
      </c>
      <c r="F25" s="21">
        <v>650</v>
      </c>
      <c r="G25" s="22">
        <f t="shared" si="0"/>
        <v>13859100</v>
      </c>
      <c r="H25" s="23">
        <f>G25-F25</f>
        <v>13858450</v>
      </c>
      <c r="I25" s="17"/>
    </row>
    <row r="26" spans="1:9" ht="15.75" thickBot="1">
      <c r="A26" s="21">
        <v>43250</v>
      </c>
      <c r="B26" s="22" t="s">
        <v>9</v>
      </c>
      <c r="C26" s="22" t="s">
        <v>19</v>
      </c>
      <c r="D26" s="22">
        <v>3</v>
      </c>
      <c r="E26" s="21">
        <v>1800516</v>
      </c>
      <c r="F26" s="21" t="s">
        <v>31</v>
      </c>
      <c r="G26" s="22">
        <f t="shared" si="0"/>
        <v>5401548</v>
      </c>
      <c r="H26" s="23">
        <f>G26</f>
        <v>5401548</v>
      </c>
      <c r="I26" s="17">
        <v>3</v>
      </c>
    </row>
    <row r="27" spans="1:9" ht="15.75" thickBot="1">
      <c r="A27" s="21">
        <v>44571</v>
      </c>
      <c r="B27" s="22" t="s">
        <v>17</v>
      </c>
      <c r="C27" s="22" t="s">
        <v>26</v>
      </c>
      <c r="D27" s="22">
        <v>8</v>
      </c>
      <c r="E27" s="21">
        <v>1679605</v>
      </c>
      <c r="F27" s="21">
        <v>2000</v>
      </c>
      <c r="G27" s="22">
        <f t="shared" si="0"/>
        <v>13436840</v>
      </c>
      <c r="H27" s="23">
        <f>G27-F27</f>
        <v>13434840</v>
      </c>
      <c r="I27" s="17"/>
    </row>
    <row r="28" spans="1:9" ht="15.75" thickBot="1">
      <c r="A28" s="21">
        <v>43479</v>
      </c>
      <c r="B28" s="22" t="s">
        <v>6</v>
      </c>
      <c r="C28" s="22" t="s">
        <v>20</v>
      </c>
      <c r="D28" s="22">
        <v>7</v>
      </c>
      <c r="E28" s="21">
        <v>731700</v>
      </c>
      <c r="F28" s="21">
        <v>700</v>
      </c>
      <c r="G28" s="22">
        <f t="shared" si="0"/>
        <v>5121900</v>
      </c>
      <c r="H28" s="23">
        <f>G28-F28</f>
        <v>5121200</v>
      </c>
      <c r="I28" s="17"/>
    </row>
    <row r="29" spans="1:9" ht="15.75" thickBot="1">
      <c r="A29" s="21">
        <v>44571</v>
      </c>
      <c r="B29" s="22" t="s">
        <v>17</v>
      </c>
      <c r="C29" s="22" t="s">
        <v>20</v>
      </c>
      <c r="D29" s="22">
        <v>13</v>
      </c>
      <c r="E29" s="21">
        <v>779868</v>
      </c>
      <c r="F29" s="21">
        <v>650</v>
      </c>
      <c r="G29" s="22">
        <f t="shared" si="0"/>
        <v>10138284</v>
      </c>
      <c r="H29" s="23">
        <f>G29-F29</f>
        <v>10137634</v>
      </c>
      <c r="I29" s="17"/>
    </row>
    <row r="30" spans="1:9" ht="15.75" thickBot="1">
      <c r="A30" s="21">
        <v>43121</v>
      </c>
      <c r="B30" s="22" t="s">
        <v>17</v>
      </c>
      <c r="C30" s="22" t="s">
        <v>20</v>
      </c>
      <c r="D30" s="22">
        <v>9</v>
      </c>
      <c r="E30" s="21">
        <v>2020992</v>
      </c>
      <c r="F30" s="21" t="s">
        <v>31</v>
      </c>
      <c r="G30" s="22">
        <f t="shared" si="0"/>
        <v>18188928</v>
      </c>
      <c r="H30" s="23">
        <f>G30</f>
        <v>18188928</v>
      </c>
      <c r="I30" s="17">
        <v>9</v>
      </c>
    </row>
    <row r="31" spans="1:9" ht="15.75" thickBot="1">
      <c r="A31" s="21">
        <v>43312</v>
      </c>
      <c r="B31" s="22" t="s">
        <v>16</v>
      </c>
      <c r="C31" s="22" t="s">
        <v>26</v>
      </c>
      <c r="D31" s="22">
        <v>2</v>
      </c>
      <c r="E31" s="21">
        <v>492156</v>
      </c>
      <c r="F31" s="21">
        <v>2000</v>
      </c>
      <c r="G31" s="22">
        <f t="shared" si="0"/>
        <v>984312</v>
      </c>
      <c r="H31" s="23">
        <f>G31-F31</f>
        <v>982312</v>
      </c>
    </row>
    <row r="32" spans="1:9" ht="15.75" thickBot="1">
      <c r="A32" s="21">
        <v>43838</v>
      </c>
      <c r="B32" s="22" t="s">
        <v>9</v>
      </c>
      <c r="C32" s="22" t="s">
        <v>26</v>
      </c>
      <c r="D32" s="22">
        <v>4</v>
      </c>
      <c r="E32" s="21">
        <v>474600</v>
      </c>
      <c r="F32" s="21">
        <v>1000</v>
      </c>
      <c r="G32" s="22">
        <f t="shared" si="0"/>
        <v>1898400</v>
      </c>
      <c r="H32" s="23">
        <f>G32-F32</f>
        <v>1897400</v>
      </c>
    </row>
    <row r="33" spans="1:9" ht="15.75" thickBot="1">
      <c r="A33" s="21">
        <v>44571</v>
      </c>
      <c r="B33" s="22" t="s">
        <v>6</v>
      </c>
      <c r="C33" s="22" t="s">
        <v>26</v>
      </c>
      <c r="D33" s="22">
        <v>6</v>
      </c>
      <c r="E33" s="21">
        <v>995520</v>
      </c>
      <c r="F33" s="21">
        <v>650</v>
      </c>
      <c r="G33" s="22">
        <f t="shared" si="0"/>
        <v>5973120</v>
      </c>
      <c r="H33" s="23">
        <f>G33-F33</f>
        <v>5972470</v>
      </c>
    </row>
    <row r="34" spans="1:9" ht="15.75" thickBot="1">
      <c r="A34" s="21">
        <v>43361</v>
      </c>
      <c r="B34" s="22" t="s">
        <v>6</v>
      </c>
      <c r="C34" s="22" t="s">
        <v>19</v>
      </c>
      <c r="D34" s="22">
        <v>1</v>
      </c>
      <c r="E34" s="21">
        <v>1107108</v>
      </c>
      <c r="F34" s="21">
        <v>2000</v>
      </c>
      <c r="G34" s="22">
        <f t="shared" si="0"/>
        <v>1107108</v>
      </c>
      <c r="H34" s="23">
        <f>G34-F34</f>
        <v>1105108</v>
      </c>
    </row>
    <row r="35" spans="1:9" ht="15.75" thickBot="1">
      <c r="A35" s="21">
        <v>43479</v>
      </c>
      <c r="B35" s="22" t="s">
        <v>9</v>
      </c>
      <c r="C35" s="22" t="s">
        <v>19</v>
      </c>
      <c r="D35" s="22">
        <v>1</v>
      </c>
      <c r="E35" s="21">
        <v>1449629</v>
      </c>
      <c r="F35" s="21">
        <v>1000</v>
      </c>
      <c r="G35" s="22">
        <f t="shared" si="0"/>
        <v>1449629</v>
      </c>
      <c r="H35" s="23">
        <f>G35-F35</f>
        <v>1448629</v>
      </c>
    </row>
    <row r="36" spans="1:9" ht="15.75" thickBot="1">
      <c r="A36" s="21">
        <v>44571</v>
      </c>
      <c r="B36" s="22" t="s">
        <v>10</v>
      </c>
      <c r="C36" s="22" t="s">
        <v>23</v>
      </c>
      <c r="D36" s="22">
        <v>2</v>
      </c>
      <c r="E36" s="21">
        <v>924294</v>
      </c>
      <c r="F36" s="21" t="s">
        <v>31</v>
      </c>
      <c r="G36" s="22">
        <f t="shared" si="0"/>
        <v>1848588</v>
      </c>
      <c r="H36" s="23">
        <f>G36</f>
        <v>1848588</v>
      </c>
      <c r="I36">
        <v>2</v>
      </c>
    </row>
    <row r="37" spans="1:9" ht="15.75" thickBot="1">
      <c r="A37" s="21">
        <v>43838</v>
      </c>
      <c r="B37" s="22" t="s">
        <v>6</v>
      </c>
      <c r="C37" s="22" t="s">
        <v>24</v>
      </c>
      <c r="D37" s="22">
        <v>7</v>
      </c>
      <c r="E37" s="21">
        <v>1024380</v>
      </c>
      <c r="F37" s="21">
        <v>650</v>
      </c>
      <c r="G37" s="22">
        <f t="shared" si="0"/>
        <v>7170660</v>
      </c>
      <c r="H37" s="23">
        <f>G37-F37</f>
        <v>7170010</v>
      </c>
    </row>
    <row r="38" spans="1:9" ht="15.75" thickBot="1">
      <c r="A38" s="21">
        <v>42737</v>
      </c>
      <c r="B38" s="22" t="s">
        <v>10</v>
      </c>
      <c r="C38" s="22" t="s">
        <v>19</v>
      </c>
      <c r="D38" s="22">
        <v>3</v>
      </c>
      <c r="E38" s="21">
        <v>472615</v>
      </c>
      <c r="F38" s="21" t="s">
        <v>31</v>
      </c>
      <c r="G38" s="22">
        <f t="shared" si="0"/>
        <v>1417845</v>
      </c>
      <c r="H38" s="23">
        <f>G38</f>
        <v>1417845</v>
      </c>
      <c r="I38">
        <v>3</v>
      </c>
    </row>
    <row r="40" spans="1:9" ht="15.75" thickBot="1"/>
    <row r="41" spans="1:9">
      <c r="B41" s="48" t="s">
        <v>45</v>
      </c>
      <c r="C41" s="53" t="s">
        <v>46</v>
      </c>
      <c r="D41" s="54"/>
    </row>
    <row r="42" spans="1:9">
      <c r="B42" s="49"/>
      <c r="C42" s="24">
        <f>MAX(D10:D38)</f>
        <v>13</v>
      </c>
      <c r="D42" s="25" t="str">
        <f>B29</f>
        <v>Curación</v>
      </c>
    </row>
    <row r="43" spans="1:9">
      <c r="B43" s="49"/>
      <c r="C43" s="51" t="s">
        <v>47</v>
      </c>
      <c r="D43" s="52"/>
    </row>
    <row r="44" spans="1:9" ht="15.75" thickBot="1">
      <c r="B44" s="50"/>
      <c r="C44" s="26">
        <f>MIN(D10:D38)</f>
        <v>1</v>
      </c>
      <c r="D44" s="27" t="str">
        <f>B35</f>
        <v>COVID</v>
      </c>
    </row>
    <row r="46" spans="1:9" ht="15.75" thickBot="1"/>
    <row r="47" spans="1:9">
      <c r="B47" s="55" t="s">
        <v>48</v>
      </c>
      <c r="C47" s="56"/>
      <c r="D47" s="57"/>
    </row>
    <row r="48" spans="1:9" ht="15.75" thickBot="1">
      <c r="B48" s="58">
        <f>COUNT(F10:F38)</f>
        <v>21</v>
      </c>
      <c r="C48" s="59"/>
      <c r="D48" s="60"/>
    </row>
    <row r="50" spans="2:7" ht="15.75" thickBot="1"/>
    <row r="51" spans="2:7" ht="30" customHeight="1" thickTop="1">
      <c r="B51" s="33" t="s">
        <v>49</v>
      </c>
      <c r="C51" s="34"/>
      <c r="D51" s="37">
        <f>AVERAGE(E10:E38)</f>
        <v>1074934.551724138</v>
      </c>
    </row>
    <row r="52" spans="2:7" ht="15.75" thickBot="1">
      <c r="B52" s="35"/>
      <c r="C52" s="36"/>
      <c r="D52" s="38"/>
    </row>
    <row r="53" spans="2:7" ht="15.75" thickTop="1"/>
    <row r="55" spans="2:7" ht="24" customHeight="1">
      <c r="B55" s="30" t="s">
        <v>50</v>
      </c>
      <c r="C55" s="30" t="s">
        <v>51</v>
      </c>
      <c r="D55" s="30" t="s">
        <v>52</v>
      </c>
    </row>
    <row r="56" spans="2:7">
      <c r="B56" s="29" t="s">
        <v>19</v>
      </c>
      <c r="C56" s="29">
        <f>SUM(D10+D20+D26+D34+D35+D38)</f>
        <v>14</v>
      </c>
      <c r="D56" s="31">
        <f>(C56*G57)/G56</f>
        <v>0.1037037037037037</v>
      </c>
      <c r="F56" t="s">
        <v>53</v>
      </c>
      <c r="G56">
        <f>SUM(D10:D38)</f>
        <v>135</v>
      </c>
    </row>
    <row r="57" spans="2:7">
      <c r="B57" s="28" t="s">
        <v>20</v>
      </c>
      <c r="C57" s="28">
        <f>SUM(D11+D19+D22+D28+D29+D30)</f>
        <v>34</v>
      </c>
      <c r="D57" s="31">
        <f>(C57*G57)/G56</f>
        <v>0.25185185185185183</v>
      </c>
      <c r="G57" s="32">
        <v>1</v>
      </c>
    </row>
    <row r="58" spans="2:7">
      <c r="B58" s="29" t="s">
        <v>26</v>
      </c>
      <c r="C58" s="29">
        <f>SUM(D33+D32+D31+D27+D25+D24+D23+D18+D17)</f>
        <v>42</v>
      </c>
      <c r="D58" s="31">
        <f>(C58*G57)/G56</f>
        <v>0.31111111111111112</v>
      </c>
    </row>
  </sheetData>
  <mergeCells count="8">
    <mergeCell ref="B51:C52"/>
    <mergeCell ref="D51:D52"/>
    <mergeCell ref="C4:H7"/>
    <mergeCell ref="B41:B44"/>
    <mergeCell ref="C43:D43"/>
    <mergeCell ref="C41:D41"/>
    <mergeCell ref="B47:D47"/>
    <mergeCell ref="B48:D4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8" sqref="D18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2022-04-29T15:32:41Z</dcterms:modified>
</cp:coreProperties>
</file>