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Tabla1!$K$18:$M$21</definedName>
  </definedNames>
  <calcPr calcId="124519"/>
</workbook>
</file>

<file path=xl/calcChain.xml><?xml version="1.0" encoding="utf-8"?>
<calcChain xmlns="http://schemas.openxmlformats.org/spreadsheetml/2006/main">
  <c r="C77" i="2"/>
  <c r="N14" i="1" l="1"/>
  <c r="M19"/>
  <c r="M21"/>
  <c r="M20"/>
  <c r="E36"/>
  <c r="L19"/>
  <c r="L21"/>
  <c r="L20"/>
  <c r="L9"/>
  <c r="L7"/>
  <c r="H35"/>
  <c r="I35" s="1"/>
  <c r="H13"/>
  <c r="I13" s="1"/>
  <c r="H12"/>
  <c r="I12" s="1"/>
  <c r="H11"/>
  <c r="I11" s="1"/>
  <c r="H10"/>
  <c r="I10" s="1"/>
  <c r="H9"/>
  <c r="I9" s="1"/>
  <c r="H8"/>
  <c r="I8" s="1"/>
  <c r="H14"/>
  <c r="I14" s="1"/>
  <c r="H15"/>
  <c r="I15" s="1"/>
  <c r="H16"/>
  <c r="I16" s="1"/>
  <c r="H17"/>
  <c r="I17" s="1"/>
  <c r="H18"/>
  <c r="I18" s="1"/>
  <c r="H19"/>
  <c r="I19" s="1"/>
  <c r="H20"/>
  <c r="I20" s="1"/>
  <c r="H21"/>
  <c r="I21" s="1"/>
  <c r="H22"/>
  <c r="I22" s="1"/>
  <c r="H23"/>
  <c r="I23" s="1"/>
  <c r="H24"/>
  <c r="I24" s="1"/>
  <c r="H25"/>
  <c r="I25" s="1"/>
  <c r="H26"/>
  <c r="I26" s="1"/>
  <c r="H27"/>
  <c r="I27" s="1"/>
  <c r="H28"/>
  <c r="I28" s="1"/>
  <c r="H29"/>
  <c r="I29" s="1"/>
  <c r="H30"/>
  <c r="I30" s="1"/>
  <c r="H31"/>
  <c r="I31" s="1"/>
  <c r="H32"/>
  <c r="I32" s="1"/>
  <c r="H33"/>
  <c r="I33" s="1"/>
  <c r="H34"/>
  <c r="I34" s="1"/>
  <c r="H7"/>
  <c r="I7" s="1"/>
</calcChain>
</file>

<file path=xl/sharedStrings.xml><?xml version="1.0" encoding="utf-8"?>
<sst xmlns="http://schemas.openxmlformats.org/spreadsheetml/2006/main" count="108" uniqueCount="60">
  <si>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</si>
  <si>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</si>
  <si>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</si>
  <si>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</si>
  <si>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</si>
  <si>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</si>
  <si>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</si>
  <si>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</si>
  <si>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</si>
  <si>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</si>
  <si>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</si>
  <si>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</si>
  <si>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</si>
  <si>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</si>
  <si>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</si>
  <si>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</si>
  <si>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</si>
  <si>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</si>
  <si>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</si>
  <si>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</si>
  <si>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</si>
  <si>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</si>
  <si>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</si>
  <si>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</si>
  <si>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</si>
  <si>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</si>
  <si>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</si>
  <si>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</si>
  <si>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</si>
  <si>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</si>
  <si>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</si>
  <si>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</si>
  <si>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</si>
  <si>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</si>
  <si>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</si>
  <si>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</si>
  <si>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</si>
  <si>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</si>
  <si>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</si>
  <si>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</si>
  <si>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</si>
  <si>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</si>
  <si>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</si>
  <si>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</si>
  <si>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</si>
  <si>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>ATENCIONES</t>
  </si>
  <si>
    <t>Mayor cant. De atenciones</t>
  </si>
  <si>
    <t xml:space="preserve">Cantidad de diagnosticos cubiertos por la obra social </t>
  </si>
  <si>
    <t xml:space="preserve">Costo promedio particular de atencion </t>
  </si>
  <si>
    <t>DPTO.</t>
  </si>
  <si>
    <t>CANTIDAD DE CASOS</t>
  </si>
  <si>
    <t>%</t>
  </si>
  <si>
    <t>Menor cant. De atenciones</t>
  </si>
  <si>
    <t>CURACION</t>
  </si>
  <si>
    <t xml:space="preserve">CARDIOLOGIA </t>
  </si>
  <si>
    <t xml:space="preserve">Chimbas </t>
  </si>
  <si>
    <t>TOTAL</t>
  </si>
  <si>
    <t xml:space="preserve">ATENCION AMBULATORIA </t>
  </si>
  <si>
    <t>Se debe restar no sumar</t>
  </si>
  <si>
    <t>Falta función CONTAR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</si>
</sst>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/>
    <xf numFmtId="0" fontId="0" fillId="0" borderId="1" xfId="0" applyBorder="1"/>
    <xf numFmtId="9" fontId="0" fillId="0" borderId="1" xfId="0" applyNumberFormat="1" applyBorder="1"/>
    <xf numFmtId="0" fontId="6" fillId="0" borderId="15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5" xfId="0" applyBorder="1"/>
    <xf numFmtId="0" fontId="5" fillId="6" borderId="15" xfId="0" applyFont="1" applyFill="1" applyBorder="1" applyAlignment="1">
      <alignment horizontal="center"/>
    </xf>
    <xf numFmtId="164" fontId="5" fillId="6" borderId="15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textRotation="135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9" fillId="0" borderId="0" xfId="0" applyFont="1"/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/>
            </a:pPr>
            <a:r>
              <a:rPr lang="en-US"/>
              <a:t>CANTIDAD DE CASOS 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Tabla1!$L$18</c:f>
              <c:strCache>
                <c:ptCount val="1"/>
                <c:pt idx="0">
                  <c:v>CANTIDAD DE CASOS</c:v>
                </c:pt>
              </c:strCache>
            </c:strRef>
          </c:tx>
          <c:cat>
            <c:strRef>
              <c:f>Tabla1!$K$19:$K$21</c:f>
              <c:strCache>
                <c:ptCount val="3"/>
                <c:pt idx="0">
                  <c:v>Rivadavia</c:v>
                </c:pt>
                <c:pt idx="1">
                  <c:v>Chimbas </c:v>
                </c:pt>
                <c:pt idx="2">
                  <c:v>Capital</c:v>
                </c:pt>
              </c:strCache>
            </c:strRef>
          </c:cat>
          <c:val>
            <c:numRef>
              <c:f>Tabla1!$L$19:$L$21</c:f>
              <c:numCache>
                <c:formatCode>General</c:formatCode>
                <c:ptCount val="3"/>
                <c:pt idx="0">
                  <c:v>14</c:v>
                </c:pt>
                <c:pt idx="1">
                  <c:v>34</c:v>
                </c:pt>
                <c:pt idx="2">
                  <c:v>42</c:v>
                </c:pt>
              </c:numCache>
            </c:numRef>
          </c:val>
        </c:ser>
        <c:ser>
          <c:idx val="1"/>
          <c:order val="1"/>
          <c:tx>
            <c:strRef>
              <c:f>Tabla1!$M$18</c:f>
              <c:strCache>
                <c:ptCount val="1"/>
                <c:pt idx="0">
                  <c:v>%</c:v>
                </c:pt>
              </c:strCache>
            </c:strRef>
          </c:tx>
          <c:cat>
            <c:strRef>
              <c:f>Tabla1!$K$19:$K$21</c:f>
              <c:strCache>
                <c:ptCount val="3"/>
                <c:pt idx="0">
                  <c:v>Rivadavia</c:v>
                </c:pt>
                <c:pt idx="1">
                  <c:v>Chimbas </c:v>
                </c:pt>
                <c:pt idx="2">
                  <c:v>Capital</c:v>
                </c:pt>
              </c:strCache>
            </c:strRef>
          </c:cat>
          <c:val>
            <c:numRef>
              <c:f>Tabla1!$M$19:$M$21</c:f>
              <c:numCache>
                <c:formatCode>0%</c:formatCode>
                <c:ptCount val="3"/>
                <c:pt idx="0">
                  <c:v>0.1037037037037037</c:v>
                </c:pt>
                <c:pt idx="1">
                  <c:v>0.25185185185185183</c:v>
                </c:pt>
                <c:pt idx="2">
                  <c:v>0.31111111111111112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/>
            </a:pPr>
            <a:r>
              <a:rPr lang="en-US"/>
              <a:t>Total</a:t>
            </a:r>
            <a:r>
              <a:rPr lang="en-US" baseline="0"/>
              <a:t> Costo De Los </a:t>
            </a:r>
            <a:r>
              <a:rPr lang="en-US"/>
              <a:t>Diagnóstico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Tabla1!$C$6</c:f>
              <c:strCache>
                <c:ptCount val="1"/>
                <c:pt idx="0">
                  <c:v>Diagnóstico</c:v>
                </c:pt>
              </c:strCache>
            </c:strRef>
          </c:tx>
          <c:cat>
            <c:strRef>
              <c:f>Tabla1!$C$7:$C$14</c:f>
              <c:strCache>
                <c:ptCount val="8"/>
                <c:pt idx="0">
                  <c:v>Enfermería</c:v>
                </c:pt>
                <c:pt idx="1">
                  <c:v>Cardiología</c:v>
                </c:pt>
                <c:pt idx="2">
                  <c:v>COVID</c:v>
                </c:pt>
                <c:pt idx="3">
                  <c:v>Pediatría</c:v>
                </c:pt>
                <c:pt idx="4">
                  <c:v>Neumología</c:v>
                </c:pt>
                <c:pt idx="5">
                  <c:v>Rehabilitación</c:v>
                </c:pt>
                <c:pt idx="6">
                  <c:v>tendinitis</c:v>
                </c:pt>
                <c:pt idx="7">
                  <c:v>Migraña</c:v>
                </c:pt>
              </c:strCache>
            </c:strRef>
          </c:cat>
          <c:val>
            <c:numRef>
              <c:f>Tabla1!$I$7:$I$14</c:f>
              <c:numCache>
                <c:formatCode>General</c:formatCode>
                <c:ptCount val="8"/>
                <c:pt idx="0">
                  <c:v>19758</c:v>
                </c:pt>
                <c:pt idx="1">
                  <c:v>1945</c:v>
                </c:pt>
                <c:pt idx="2">
                  <c:v>18440</c:v>
                </c:pt>
                <c:pt idx="3">
                  <c:v>4964</c:v>
                </c:pt>
                <c:pt idx="4">
                  <c:v>1140024</c:v>
                </c:pt>
                <c:pt idx="5">
                  <c:v>14945390</c:v>
                </c:pt>
                <c:pt idx="6">
                  <c:v>9043552</c:v>
                </c:pt>
                <c:pt idx="7">
                  <c:v>4316950</c:v>
                </c:pt>
              </c:numCache>
            </c:numRef>
          </c:val>
        </c:ser>
        <c:dLbls/>
        <c:axId val="84196352"/>
        <c:axId val="96469760"/>
      </c:barChart>
      <c:catAx>
        <c:axId val="8419635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96469760"/>
        <c:crosses val="autoZero"/>
        <c:auto val="1"/>
        <c:lblAlgn val="ctr"/>
        <c:lblOffset val="100"/>
      </c:catAx>
      <c:valAx>
        <c:axId val="9646976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84196352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104774</xdr:colOff>
      <xdr:row>13</xdr:row>
      <xdr:rowOff>19050</xdr:rowOff>
    </xdr:from>
    <xdr:to>
      <xdr:col>7</xdr:col>
      <xdr:colOff>498456</xdr:colOff>
      <xdr:row>26</xdr:row>
      <xdr:rowOff>123825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104774" y="2514600"/>
          <a:ext cx="7108807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76200</xdr:colOff>
      <xdr:row>56</xdr:row>
      <xdr:rowOff>57150</xdr:rowOff>
    </xdr:from>
    <xdr:to>
      <xdr:col>5</xdr:col>
      <xdr:colOff>209550</xdr:colOff>
      <xdr:row>61</xdr:row>
      <xdr:rowOff>28575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600200" y="10982325"/>
          <a:ext cx="29337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404027</xdr:colOff>
      <xdr:row>22</xdr:row>
      <xdr:rowOff>119952</xdr:rowOff>
    </xdr:from>
    <xdr:to>
      <xdr:col>14</xdr:col>
      <xdr:colOff>475203</xdr:colOff>
      <xdr:row>37</xdr:row>
      <xdr:rowOff>37053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1042516</xdr:colOff>
      <xdr:row>37</xdr:row>
      <xdr:rowOff>67616</xdr:rowOff>
    </xdr:from>
    <xdr:to>
      <xdr:col>10</xdr:col>
      <xdr:colOff>318198</xdr:colOff>
      <xdr:row>51</xdr:row>
      <xdr:rowOff>173124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429148</xdr:colOff>
      <xdr:row>0</xdr:row>
      <xdr:rowOff>0</xdr:rowOff>
    </xdr:from>
    <xdr:to>
      <xdr:col>4</xdr:col>
      <xdr:colOff>1214175</xdr:colOff>
      <xdr:row>4</xdr:row>
      <xdr:rowOff>10467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45110" y="0"/>
          <a:ext cx="785027" cy="785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G78"/>
  <sheetViews>
    <sheetView tabSelected="1" topLeftCell="A61" zoomScale="89" zoomScaleNormal="89" workbookViewId="0">
      <selection activeCell="H85" sqref="H85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7" ht="15.75">
      <c r="A8" s="16" t="s">
        <v>4</v>
      </c>
      <c r="B8" s="5"/>
      <c r="C8" s="5"/>
      <c r="D8" s="5"/>
      <c r="E8" s="5"/>
      <c r="F8" s="5"/>
      <c r="G8" s="5"/>
    </row>
    <row r="9" spans="1:7" ht="15.75">
      <c r="A9" s="4"/>
      <c r="B9" s="4"/>
      <c r="C9" s="4"/>
      <c r="D9" s="5"/>
      <c r="E9" s="5"/>
      <c r="F9" s="5"/>
      <c r="G9" s="5"/>
    </row>
    <row r="12" spans="1:7">
      <c r="A12" t="s">
        <v>33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4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8" t="s">
        <v>39</v>
      </c>
    </row>
    <row r="41" spans="1:2" ht="14.25" customHeight="1"/>
    <row r="44" spans="1:2" ht="30.75" customHeight="1">
      <c r="B44" s="18" t="s">
        <v>40</v>
      </c>
    </row>
    <row r="50" spans="1:2" ht="15.75">
      <c r="A50" s="3"/>
      <c r="B50" s="18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  <c r="D69" s="52"/>
    </row>
    <row r="70" spans="1:4">
      <c r="A70" s="15">
        <v>1</v>
      </c>
      <c r="B70" s="9">
        <v>1</v>
      </c>
      <c r="C70" s="10">
        <v>1</v>
      </c>
      <c r="D70" s="52"/>
    </row>
    <row r="71" spans="1:4">
      <c r="A71" s="15">
        <v>2</v>
      </c>
      <c r="B71" s="9">
        <v>0.5</v>
      </c>
      <c r="C71" s="10">
        <v>0</v>
      </c>
      <c r="D71" s="52"/>
    </row>
    <row r="72" spans="1:4">
      <c r="A72" s="15">
        <v>3</v>
      </c>
      <c r="B72" s="9">
        <v>1</v>
      </c>
      <c r="C72" s="10">
        <v>0.5</v>
      </c>
      <c r="D72" s="52" t="s">
        <v>58</v>
      </c>
    </row>
    <row r="73" spans="1:4">
      <c r="A73" s="15">
        <v>4</v>
      </c>
      <c r="B73" s="9">
        <v>3</v>
      </c>
      <c r="C73" s="10">
        <v>2</v>
      </c>
      <c r="D73" s="52" t="s">
        <v>59</v>
      </c>
    </row>
    <row r="74" spans="1:4">
      <c r="A74" s="15">
        <v>5</v>
      </c>
      <c r="B74" s="9">
        <v>1.5</v>
      </c>
      <c r="C74" s="10">
        <v>1.5</v>
      </c>
      <c r="D74" s="52"/>
    </row>
    <row r="75" spans="1:4">
      <c r="A75" s="15">
        <v>6</v>
      </c>
      <c r="B75" s="9">
        <v>1.5</v>
      </c>
      <c r="C75" s="11">
        <v>1.5</v>
      </c>
      <c r="D75" s="52"/>
    </row>
    <row r="76" spans="1:4" ht="15.75" thickBot="1">
      <c r="A76" s="15">
        <v>7</v>
      </c>
      <c r="B76" s="9">
        <v>1.5</v>
      </c>
      <c r="C76" s="11">
        <v>1.5</v>
      </c>
      <c r="D76" s="52"/>
    </row>
    <row r="77" spans="1:4" ht="15.75" thickBot="1">
      <c r="B77" s="12" t="s">
        <v>3</v>
      </c>
      <c r="C77" s="13">
        <f>SUM(C70:C76)</f>
        <v>8</v>
      </c>
      <c r="D77" s="52"/>
    </row>
    <row r="78" spans="1:4">
      <c r="D78" s="5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"/>
  <sheetViews>
    <sheetView topLeftCell="A11" zoomScale="91" zoomScaleNormal="91" workbookViewId="0">
      <selection activeCell="E36" sqref="E36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20.140625" customWidth="1"/>
    <col min="12" max="12" width="17.85546875" customWidth="1"/>
    <col min="13" max="13" width="15.28515625" customWidth="1"/>
  </cols>
  <sheetData>
    <row r="1" spans="2:15" ht="15.75" thickBot="1">
      <c r="I1" s="17"/>
    </row>
    <row r="2" spans="2:15">
      <c r="E2" s="37" t="s">
        <v>57</v>
      </c>
      <c r="F2" s="38"/>
      <c r="G2" s="38"/>
      <c r="H2" s="38"/>
      <c r="I2" s="39"/>
    </row>
    <row r="3" spans="2:15">
      <c r="E3" s="40"/>
      <c r="F3" s="41"/>
      <c r="G3" s="41"/>
      <c r="H3" s="41"/>
      <c r="I3" s="42"/>
    </row>
    <row r="4" spans="2:15" ht="15.75" thickBot="1">
      <c r="E4" s="43"/>
      <c r="F4" s="44"/>
      <c r="G4" s="44"/>
      <c r="H4" s="44"/>
      <c r="I4" s="45"/>
    </row>
    <row r="5" spans="2:15" ht="6.75" customHeight="1" thickBot="1">
      <c r="I5" s="17"/>
    </row>
    <row r="6" spans="2:15" ht="15.75" thickBot="1">
      <c r="B6" s="27" t="s">
        <v>7</v>
      </c>
      <c r="C6" s="27" t="s">
        <v>5</v>
      </c>
      <c r="D6" s="27" t="s">
        <v>18</v>
      </c>
      <c r="E6" s="27" t="s">
        <v>32</v>
      </c>
      <c r="F6" s="27" t="s">
        <v>27</v>
      </c>
      <c r="G6" s="28" t="s">
        <v>28</v>
      </c>
      <c r="H6" s="27" t="s">
        <v>29</v>
      </c>
      <c r="I6" s="27" t="s">
        <v>30</v>
      </c>
      <c r="K6" s="47" t="s">
        <v>45</v>
      </c>
      <c r="L6" s="46" t="s">
        <v>46</v>
      </c>
      <c r="M6" s="46"/>
    </row>
    <row r="7" spans="2:15" ht="15.75" thickBot="1">
      <c r="B7" s="21">
        <v>43116</v>
      </c>
      <c r="C7" s="22" t="s">
        <v>6</v>
      </c>
      <c r="D7" s="22" t="s">
        <v>19</v>
      </c>
      <c r="E7" s="22">
        <v>2</v>
      </c>
      <c r="F7" s="21">
        <v>9379</v>
      </c>
      <c r="G7" s="21">
        <v>1000</v>
      </c>
      <c r="H7" s="22">
        <f t="shared" ref="H7:H13" si="0">(F7*E7)</f>
        <v>18758</v>
      </c>
      <c r="I7" s="51">
        <f>SUM(G7:H7)</f>
        <v>19758</v>
      </c>
      <c r="K7" s="47"/>
      <c r="L7" s="19">
        <f>MAX(E7:E35)</f>
        <v>13</v>
      </c>
      <c r="M7" s="19" t="s">
        <v>53</v>
      </c>
    </row>
    <row r="8" spans="2:15" ht="15.75" thickBot="1">
      <c r="B8" s="21">
        <v>42737</v>
      </c>
      <c r="C8" s="22" t="s">
        <v>8</v>
      </c>
      <c r="D8" s="22" t="s">
        <v>20</v>
      </c>
      <c r="E8" s="22">
        <v>1</v>
      </c>
      <c r="F8" s="21">
        <v>1945</v>
      </c>
      <c r="G8" s="21" t="s">
        <v>31</v>
      </c>
      <c r="H8" s="22">
        <f t="shared" si="0"/>
        <v>1945</v>
      </c>
      <c r="I8" s="51">
        <f t="shared" ref="I8:I34" si="1">SUM(G8:H8)</f>
        <v>1945</v>
      </c>
      <c r="K8" s="47"/>
      <c r="L8" s="48" t="s">
        <v>52</v>
      </c>
      <c r="M8" s="49"/>
    </row>
    <row r="9" spans="2:15" ht="15.75" thickBot="1">
      <c r="B9" s="21">
        <v>43847</v>
      </c>
      <c r="C9" s="22" t="s">
        <v>9</v>
      </c>
      <c r="D9" s="22" t="s">
        <v>21</v>
      </c>
      <c r="E9" s="22">
        <v>5</v>
      </c>
      <c r="F9" s="21">
        <v>3588</v>
      </c>
      <c r="G9" s="21">
        <v>500</v>
      </c>
      <c r="H9" s="22">
        <f t="shared" si="0"/>
        <v>17940</v>
      </c>
      <c r="I9" s="51">
        <f t="shared" si="1"/>
        <v>18440</v>
      </c>
      <c r="K9" s="47"/>
      <c r="L9" s="19">
        <f>MIN(E7:E35)</f>
        <v>1</v>
      </c>
      <c r="M9" s="19" t="s">
        <v>54</v>
      </c>
    </row>
    <row r="10" spans="2:15" ht="15.75" thickBot="1">
      <c r="B10" s="21">
        <v>44571</v>
      </c>
      <c r="C10" s="22" t="s">
        <v>10</v>
      </c>
      <c r="D10" s="22" t="s">
        <v>22</v>
      </c>
      <c r="E10" s="22">
        <v>3</v>
      </c>
      <c r="F10" s="21">
        <v>1438</v>
      </c>
      <c r="G10" s="21">
        <v>650</v>
      </c>
      <c r="H10" s="22">
        <f t="shared" si="0"/>
        <v>4314</v>
      </c>
      <c r="I10" s="51">
        <f t="shared" si="1"/>
        <v>4964</v>
      </c>
    </row>
    <row r="11" spans="2:15" ht="15.75" thickBot="1">
      <c r="B11" s="21">
        <v>43479</v>
      </c>
      <c r="C11" s="22" t="s">
        <v>11</v>
      </c>
      <c r="D11" s="22" t="s">
        <v>23</v>
      </c>
      <c r="E11" s="22">
        <v>1</v>
      </c>
      <c r="F11" s="21">
        <v>1138024</v>
      </c>
      <c r="G11" s="21">
        <v>2000</v>
      </c>
      <c r="H11" s="22">
        <f t="shared" si="0"/>
        <v>1138024</v>
      </c>
      <c r="I11" s="51">
        <f t="shared" si="1"/>
        <v>1140024</v>
      </c>
      <c r="K11" s="48" t="s">
        <v>47</v>
      </c>
      <c r="L11" s="50"/>
      <c r="M11" s="50"/>
      <c r="N11" s="50"/>
      <c r="O11" s="49"/>
    </row>
    <row r="12" spans="2:15" ht="15.75" thickBot="1">
      <c r="B12" s="21">
        <v>43128</v>
      </c>
      <c r="C12" s="22" t="s">
        <v>12</v>
      </c>
      <c r="D12" s="22" t="s">
        <v>24</v>
      </c>
      <c r="E12" s="22">
        <v>9</v>
      </c>
      <c r="F12" s="21">
        <v>1660560</v>
      </c>
      <c r="G12" s="21">
        <v>350</v>
      </c>
      <c r="H12" s="22">
        <f t="shared" si="0"/>
        <v>14945040</v>
      </c>
      <c r="I12" s="51">
        <f t="shared" si="1"/>
        <v>14945390</v>
      </c>
      <c r="K12" s="53"/>
      <c r="L12" s="54"/>
      <c r="M12" s="54"/>
      <c r="N12" s="54"/>
      <c r="O12" s="55"/>
    </row>
    <row r="13" spans="2:15" ht="15.75" thickBot="1">
      <c r="B13" s="21">
        <v>44225</v>
      </c>
      <c r="C13" s="22" t="s">
        <v>13</v>
      </c>
      <c r="D13" s="22" t="s">
        <v>25</v>
      </c>
      <c r="E13" s="22">
        <v>12</v>
      </c>
      <c r="F13" s="21">
        <v>753571</v>
      </c>
      <c r="G13" s="21">
        <v>700</v>
      </c>
      <c r="H13" s="22">
        <f t="shared" si="0"/>
        <v>9042852</v>
      </c>
      <c r="I13" s="51">
        <f t="shared" si="1"/>
        <v>9043552</v>
      </c>
    </row>
    <row r="14" spans="2:15" ht="15.75" thickBot="1">
      <c r="B14" s="21">
        <v>43838</v>
      </c>
      <c r="C14" s="22" t="s">
        <v>14</v>
      </c>
      <c r="D14" s="22" t="s">
        <v>26</v>
      </c>
      <c r="E14" s="22">
        <v>2</v>
      </c>
      <c r="F14" s="21">
        <v>2158475</v>
      </c>
      <c r="G14" s="21" t="s">
        <v>31</v>
      </c>
      <c r="H14" s="22">
        <f t="shared" ref="H14:H34" si="2">(F14*E14)</f>
        <v>4316950</v>
      </c>
      <c r="I14" s="51">
        <f t="shared" si="1"/>
        <v>4316950</v>
      </c>
      <c r="K14" s="29" t="s">
        <v>48</v>
      </c>
      <c r="L14" s="30"/>
      <c r="M14" s="31"/>
      <c r="N14" s="35">
        <f>AVERAGE(F7:F35)</f>
        <v>1074934.551724138</v>
      </c>
    </row>
    <row r="15" spans="2:15" ht="15.75" thickBot="1">
      <c r="B15" s="21">
        <v>42737</v>
      </c>
      <c r="C15" s="22" t="s">
        <v>16</v>
      </c>
      <c r="D15" s="22" t="s">
        <v>26</v>
      </c>
      <c r="E15" s="22">
        <v>1</v>
      </c>
      <c r="F15" s="21">
        <v>627348</v>
      </c>
      <c r="G15" s="21">
        <v>650</v>
      </c>
      <c r="H15" s="22">
        <f t="shared" si="2"/>
        <v>627348</v>
      </c>
      <c r="I15" s="51">
        <f t="shared" si="1"/>
        <v>627998</v>
      </c>
      <c r="K15" s="32"/>
      <c r="L15" s="33"/>
      <c r="M15" s="34"/>
      <c r="N15" s="36"/>
    </row>
    <row r="16" spans="2:15" ht="15.75" thickBot="1">
      <c r="B16" s="21">
        <v>44571</v>
      </c>
      <c r="C16" s="22" t="s">
        <v>15</v>
      </c>
      <c r="D16" s="22" t="s">
        <v>20</v>
      </c>
      <c r="E16" s="22">
        <v>3</v>
      </c>
      <c r="F16" s="21">
        <v>2042768</v>
      </c>
      <c r="G16" s="21">
        <v>350</v>
      </c>
      <c r="H16" s="22">
        <f t="shared" si="2"/>
        <v>6128304</v>
      </c>
      <c r="I16" s="51">
        <f>SUM(G16:H16)</f>
        <v>6128654</v>
      </c>
    </row>
    <row r="17" spans="2:13" ht="15.75" thickBot="1">
      <c r="B17" s="21">
        <v>43170</v>
      </c>
      <c r="C17" s="22" t="s">
        <v>9</v>
      </c>
      <c r="D17" s="22" t="s">
        <v>19</v>
      </c>
      <c r="E17" s="22">
        <v>4</v>
      </c>
      <c r="F17" s="21">
        <v>1647695</v>
      </c>
      <c r="G17" s="21" t="s">
        <v>31</v>
      </c>
      <c r="H17" s="22">
        <f t="shared" si="2"/>
        <v>6590780</v>
      </c>
      <c r="I17" s="51">
        <f t="shared" si="1"/>
        <v>6590780</v>
      </c>
    </row>
    <row r="18" spans="2:13" ht="15.75" thickBot="1">
      <c r="B18" s="21">
        <v>43112</v>
      </c>
      <c r="C18" s="22" t="s">
        <v>6</v>
      </c>
      <c r="D18" s="22" t="s">
        <v>23</v>
      </c>
      <c r="E18" s="22">
        <v>6</v>
      </c>
      <c r="F18" s="21">
        <v>999328</v>
      </c>
      <c r="G18" s="21">
        <v>2000</v>
      </c>
      <c r="H18" s="22">
        <f t="shared" si="2"/>
        <v>5995968</v>
      </c>
      <c r="I18" s="51">
        <f t="shared" si="1"/>
        <v>5997968</v>
      </c>
      <c r="K18" s="9" t="s">
        <v>49</v>
      </c>
      <c r="L18" s="19" t="s">
        <v>50</v>
      </c>
      <c r="M18" s="9" t="s">
        <v>51</v>
      </c>
    </row>
    <row r="19" spans="2:13" ht="15.75" thickBot="1">
      <c r="B19" s="21">
        <v>44225</v>
      </c>
      <c r="C19" s="22" t="s">
        <v>10</v>
      </c>
      <c r="D19" s="22" t="s">
        <v>20</v>
      </c>
      <c r="E19" s="22">
        <v>1</v>
      </c>
      <c r="F19" s="21">
        <v>2937300</v>
      </c>
      <c r="G19" s="21">
        <v>1000</v>
      </c>
      <c r="H19" s="22">
        <f t="shared" si="2"/>
        <v>2937300</v>
      </c>
      <c r="I19" s="51">
        <f t="shared" si="1"/>
        <v>2938300</v>
      </c>
      <c r="K19" s="19" t="s">
        <v>19</v>
      </c>
      <c r="L19" s="19">
        <f>SUM(E35,E32,E31,E23,E17,E7)</f>
        <v>14</v>
      </c>
      <c r="M19" s="20">
        <f>((L19*100%)/E36)</f>
        <v>0.1037037037037037</v>
      </c>
    </row>
    <row r="20" spans="2:13" ht="15.75" thickBot="1">
      <c r="B20" s="21">
        <v>43479</v>
      </c>
      <c r="C20" s="22" t="s">
        <v>16</v>
      </c>
      <c r="D20" s="22" t="s">
        <v>26</v>
      </c>
      <c r="E20" s="22">
        <v>1</v>
      </c>
      <c r="F20" s="21">
        <v>664700</v>
      </c>
      <c r="G20" s="21">
        <v>350</v>
      </c>
      <c r="H20" s="22">
        <f t="shared" si="2"/>
        <v>664700</v>
      </c>
      <c r="I20" s="51">
        <f t="shared" si="1"/>
        <v>665050</v>
      </c>
      <c r="K20" s="19" t="s">
        <v>55</v>
      </c>
      <c r="L20" s="19">
        <f>SUM(E8,E16,E19,E25,E26,E27)</f>
        <v>34</v>
      </c>
      <c r="M20" s="20">
        <f>((L20*100%)/E36)</f>
        <v>0.25185185185185183</v>
      </c>
    </row>
    <row r="21" spans="2:13" ht="15.75" thickBot="1">
      <c r="B21" s="21">
        <v>44225</v>
      </c>
      <c r="C21" s="22" t="s">
        <v>6</v>
      </c>
      <c r="D21" s="22" t="s">
        <v>26</v>
      </c>
      <c r="E21" s="22">
        <v>8</v>
      </c>
      <c r="F21" s="21">
        <v>1188090</v>
      </c>
      <c r="G21" s="21" t="s">
        <v>31</v>
      </c>
      <c r="H21" s="22">
        <f t="shared" si="2"/>
        <v>9504720</v>
      </c>
      <c r="I21" s="51">
        <f t="shared" si="1"/>
        <v>9504720</v>
      </c>
      <c r="K21" s="19" t="s">
        <v>26</v>
      </c>
      <c r="L21" s="19">
        <f>SUM(E14,E15,E20,E21,E22,E24,E28,E29,E30)</f>
        <v>42</v>
      </c>
      <c r="M21" s="20">
        <f>((L21*100%)/E36)</f>
        <v>0.31111111111111112</v>
      </c>
    </row>
    <row r="22" spans="2:13" ht="15.75" thickBot="1">
      <c r="B22" s="21">
        <v>43838</v>
      </c>
      <c r="C22" s="22" t="s">
        <v>9</v>
      </c>
      <c r="D22" s="22" t="s">
        <v>26</v>
      </c>
      <c r="E22" s="22">
        <v>10</v>
      </c>
      <c r="F22" s="21">
        <v>1385910</v>
      </c>
      <c r="G22" s="21">
        <v>650</v>
      </c>
      <c r="H22" s="22">
        <f t="shared" si="2"/>
        <v>13859100</v>
      </c>
      <c r="I22" s="51">
        <f t="shared" si="1"/>
        <v>13859750</v>
      </c>
    </row>
    <row r="23" spans="2:13" ht="15.75" thickBot="1">
      <c r="B23" s="21">
        <v>43250</v>
      </c>
      <c r="C23" s="22" t="s">
        <v>9</v>
      </c>
      <c r="D23" s="22" t="s">
        <v>19</v>
      </c>
      <c r="E23" s="22">
        <v>3</v>
      </c>
      <c r="F23" s="21">
        <v>1800516</v>
      </c>
      <c r="G23" s="21" t="s">
        <v>31</v>
      </c>
      <c r="H23" s="22">
        <f t="shared" si="2"/>
        <v>5401548</v>
      </c>
      <c r="I23" s="51">
        <f t="shared" si="1"/>
        <v>5401548</v>
      </c>
    </row>
    <row r="24" spans="2:13" ht="15.75" thickBot="1">
      <c r="B24" s="21">
        <v>44571</v>
      </c>
      <c r="C24" s="22" t="s">
        <v>17</v>
      </c>
      <c r="D24" s="22" t="s">
        <v>26</v>
      </c>
      <c r="E24" s="22">
        <v>8</v>
      </c>
      <c r="F24" s="21">
        <v>1679605</v>
      </c>
      <c r="G24" s="21">
        <v>2000</v>
      </c>
      <c r="H24" s="22">
        <f t="shared" si="2"/>
        <v>13436840</v>
      </c>
      <c r="I24" s="51">
        <f t="shared" si="1"/>
        <v>13438840</v>
      </c>
    </row>
    <row r="25" spans="2:13" ht="15.75" thickBot="1">
      <c r="B25" s="21">
        <v>43479</v>
      </c>
      <c r="C25" s="22" t="s">
        <v>6</v>
      </c>
      <c r="D25" s="22" t="s">
        <v>20</v>
      </c>
      <c r="E25" s="22">
        <v>7</v>
      </c>
      <c r="F25" s="21">
        <v>731700</v>
      </c>
      <c r="G25" s="21">
        <v>700</v>
      </c>
      <c r="H25" s="22">
        <f t="shared" si="2"/>
        <v>5121900</v>
      </c>
      <c r="I25" s="51">
        <f t="shared" si="1"/>
        <v>5122600</v>
      </c>
    </row>
    <row r="26" spans="2:13" ht="15.75" thickBot="1">
      <c r="B26" s="21">
        <v>44571</v>
      </c>
      <c r="C26" s="22" t="s">
        <v>17</v>
      </c>
      <c r="D26" s="22" t="s">
        <v>20</v>
      </c>
      <c r="E26" s="22">
        <v>13</v>
      </c>
      <c r="F26" s="21">
        <v>779868</v>
      </c>
      <c r="G26" s="21">
        <v>650</v>
      </c>
      <c r="H26" s="22">
        <f t="shared" si="2"/>
        <v>10138284</v>
      </c>
      <c r="I26" s="51">
        <f t="shared" si="1"/>
        <v>10138934</v>
      </c>
    </row>
    <row r="27" spans="2:13" ht="15.75" thickBot="1">
      <c r="B27" s="21">
        <v>43121</v>
      </c>
      <c r="C27" s="22" t="s">
        <v>17</v>
      </c>
      <c r="D27" s="22" t="s">
        <v>20</v>
      </c>
      <c r="E27" s="22">
        <v>9</v>
      </c>
      <c r="F27" s="21">
        <v>2020992</v>
      </c>
      <c r="G27" s="21" t="s">
        <v>31</v>
      </c>
      <c r="H27" s="22">
        <f t="shared" si="2"/>
        <v>18188928</v>
      </c>
      <c r="I27" s="51">
        <f t="shared" si="1"/>
        <v>18188928</v>
      </c>
    </row>
    <row r="28" spans="2:13" ht="15.75" thickBot="1">
      <c r="B28" s="21">
        <v>43312</v>
      </c>
      <c r="C28" s="22" t="s">
        <v>16</v>
      </c>
      <c r="D28" s="22" t="s">
        <v>26</v>
      </c>
      <c r="E28" s="22">
        <v>2</v>
      </c>
      <c r="F28" s="21">
        <v>492156</v>
      </c>
      <c r="G28" s="21">
        <v>2000</v>
      </c>
      <c r="H28" s="22">
        <f t="shared" si="2"/>
        <v>984312</v>
      </c>
      <c r="I28" s="51">
        <f t="shared" si="1"/>
        <v>986312</v>
      </c>
    </row>
    <row r="29" spans="2:13" ht="15.75" thickBot="1">
      <c r="B29" s="21">
        <v>43838</v>
      </c>
      <c r="C29" s="22" t="s">
        <v>9</v>
      </c>
      <c r="D29" s="22" t="s">
        <v>26</v>
      </c>
      <c r="E29" s="22">
        <v>4</v>
      </c>
      <c r="F29" s="21">
        <v>474600</v>
      </c>
      <c r="G29" s="21">
        <v>1000</v>
      </c>
      <c r="H29" s="22">
        <f t="shared" si="2"/>
        <v>1898400</v>
      </c>
      <c r="I29" s="51">
        <f t="shared" si="1"/>
        <v>1899400</v>
      </c>
    </row>
    <row r="30" spans="2:13" ht="15.75" thickBot="1">
      <c r="B30" s="21">
        <v>44571</v>
      </c>
      <c r="C30" s="22" t="s">
        <v>6</v>
      </c>
      <c r="D30" s="22" t="s">
        <v>26</v>
      </c>
      <c r="E30" s="22">
        <v>6</v>
      </c>
      <c r="F30" s="21">
        <v>995520</v>
      </c>
      <c r="G30" s="21">
        <v>650</v>
      </c>
      <c r="H30" s="22">
        <f t="shared" si="2"/>
        <v>5973120</v>
      </c>
      <c r="I30" s="51">
        <f t="shared" si="1"/>
        <v>5973770</v>
      </c>
    </row>
    <row r="31" spans="2:13" ht="15.75" thickBot="1">
      <c r="B31" s="21">
        <v>43361</v>
      </c>
      <c r="C31" s="22" t="s">
        <v>6</v>
      </c>
      <c r="D31" s="22" t="s">
        <v>19</v>
      </c>
      <c r="E31" s="22">
        <v>1</v>
      </c>
      <c r="F31" s="21">
        <v>1107108</v>
      </c>
      <c r="G31" s="21">
        <v>2000</v>
      </c>
      <c r="H31" s="22">
        <f t="shared" si="2"/>
        <v>1107108</v>
      </c>
      <c r="I31" s="51">
        <f t="shared" si="1"/>
        <v>1109108</v>
      </c>
    </row>
    <row r="32" spans="2:13" ht="15.75" thickBot="1">
      <c r="B32" s="21">
        <v>43479</v>
      </c>
      <c r="C32" s="22" t="s">
        <v>9</v>
      </c>
      <c r="D32" s="22" t="s">
        <v>19</v>
      </c>
      <c r="E32" s="22">
        <v>1</v>
      </c>
      <c r="F32" s="21">
        <v>1449629</v>
      </c>
      <c r="G32" s="21">
        <v>1000</v>
      </c>
      <c r="H32" s="22">
        <f t="shared" si="2"/>
        <v>1449629</v>
      </c>
      <c r="I32" s="51">
        <f t="shared" si="1"/>
        <v>1450629</v>
      </c>
    </row>
    <row r="33" spans="2:9" ht="15.75" thickBot="1">
      <c r="B33" s="21">
        <v>44571</v>
      </c>
      <c r="C33" s="22" t="s">
        <v>10</v>
      </c>
      <c r="D33" s="22" t="s">
        <v>23</v>
      </c>
      <c r="E33" s="22">
        <v>2</v>
      </c>
      <c r="F33" s="21">
        <v>924294</v>
      </c>
      <c r="G33" s="21" t="s">
        <v>31</v>
      </c>
      <c r="H33" s="22">
        <f t="shared" si="2"/>
        <v>1848588</v>
      </c>
      <c r="I33" s="51">
        <f t="shared" si="1"/>
        <v>1848588</v>
      </c>
    </row>
    <row r="34" spans="2:9" ht="15.75" thickBot="1">
      <c r="B34" s="21">
        <v>43838</v>
      </c>
      <c r="C34" s="22" t="s">
        <v>6</v>
      </c>
      <c r="D34" s="22" t="s">
        <v>24</v>
      </c>
      <c r="E34" s="22">
        <v>7</v>
      </c>
      <c r="F34" s="21">
        <v>1024380</v>
      </c>
      <c r="G34" s="21">
        <v>650</v>
      </c>
      <c r="H34" s="22">
        <f t="shared" si="2"/>
        <v>7170660</v>
      </c>
      <c r="I34" s="51">
        <f t="shared" si="1"/>
        <v>7171310</v>
      </c>
    </row>
    <row r="35" spans="2:9" ht="15.75" thickBot="1">
      <c r="B35" s="21">
        <v>42737</v>
      </c>
      <c r="C35" s="22" t="s">
        <v>10</v>
      </c>
      <c r="D35" s="22" t="s">
        <v>19</v>
      </c>
      <c r="E35" s="22">
        <v>3</v>
      </c>
      <c r="F35" s="21">
        <v>472615</v>
      </c>
      <c r="G35" s="21" t="s">
        <v>31</v>
      </c>
      <c r="H35" s="22">
        <f>(F35*E35)</f>
        <v>1417845</v>
      </c>
      <c r="I35" s="51">
        <f>SUM(G35:H35)</f>
        <v>1417845</v>
      </c>
    </row>
    <row r="36" spans="2:9" ht="15.75" thickBot="1">
      <c r="B36" s="23"/>
      <c r="C36" s="23"/>
      <c r="D36" s="24" t="s">
        <v>56</v>
      </c>
      <c r="E36" s="25">
        <f>SUM(E7:E35)</f>
        <v>135</v>
      </c>
      <c r="F36" s="26"/>
      <c r="G36" s="26"/>
      <c r="H36" s="26"/>
      <c r="I36" s="26"/>
    </row>
  </sheetData>
  <autoFilter ref="K18:M21"/>
  <mergeCells count="8">
    <mergeCell ref="K14:M15"/>
    <mergeCell ref="N14:N15"/>
    <mergeCell ref="E2:I4"/>
    <mergeCell ref="L6:M6"/>
    <mergeCell ref="K6:K9"/>
    <mergeCell ref="L8:M8"/>
    <mergeCell ref="K11:O11"/>
    <mergeCell ref="K12:O1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2022-04-29T15:50:45Z</dcterms:modified>
</cp:coreProperties>
</file>