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Tabla1!$B$7:$H$30</definedName>
  </definedNames>
  <calcPr calcId="124519"/>
</workbook>
</file>

<file path=xl/calcChain.xml><?xml version="1.0" encoding="utf-8"?>
<calcChain xmlns="http://schemas.openxmlformats.org/spreadsheetml/2006/main">
  <c r="C77" i="2"/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8"/>
  <c r="H9"/>
  <c r="I9"/>
  <c r="H42"/>
  <c r="H41"/>
  <c r="H40"/>
  <c r="G42"/>
  <c r="G41"/>
  <c r="G40"/>
  <c r="D47"/>
  <c r="B45"/>
  <c r="C42"/>
  <c r="C40"/>
  <c r="H36"/>
  <c r="H10"/>
  <c r="I10" s="1"/>
  <c r="H11"/>
  <c r="I11" s="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8"/>
</calcChain>
</file>

<file path=xl/sharedStrings.xml><?xml version="1.0" encoding="utf-8"?>
<sst xmlns="http://schemas.openxmlformats.org/spreadsheetml/2006/main" count="105" uniqueCount="55">
  <si>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</si>
  <si>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</si>
  <si>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</si>
  <si>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</si>
  <si>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</si>
  <si>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</si>
  <si>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</si>
  <si>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</si>
  <si>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</si>
  <si>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</si>
  <si>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</si>
  <si>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</si>
  <si>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</si>
  <si>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</si>
  <si>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</si>
  <si>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</si>
  <si>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</si>
  <si>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</si>
  <si>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</si>
  <si>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</si>
  <si>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</si>
  <si>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</si>
  <si>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</si>
  <si>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</si>
  <si>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</si>
  <si>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</si>
  <si>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</si>
  <si>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</si>
  <si>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</si>
  <si>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</si>
  <si>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</si>
  <si>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</si>
  <si>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</si>
  <si>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</si>
  <si>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</si>
  <si>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</si>
  <si>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</si>
  <si>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</si>
  <si>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</si>
  <si>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</si>
  <si>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</si>
  <si>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</si>
  <si>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</si>
  <si>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</si>
  <si>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</si>
  <si>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Atenciones</t>
  </si>
  <si>
    <t>Mayor cantidad de atenciones</t>
  </si>
  <si>
    <t>Menor cantidad de atenciones</t>
  </si>
  <si>
    <t>ACV</t>
  </si>
  <si>
    <t>Cant. De diagnósticos cubiertos por Obra Social</t>
  </si>
  <si>
    <t>Costo prom particular de atención</t>
  </si>
  <si>
    <t>DPTO</t>
  </si>
  <si>
    <t>CANT DE CASOS</t>
  </si>
  <si>
    <t>%</t>
  </si>
  <si>
    <t>Atención Ambulatoria</t>
  </si>
</sst>
</file>

<file path=xl/styles.xml><?xml version="1.0" encoding="utf-8"?>
<styleSheet xmlns="http://schemas.openxmlformats.org/spreadsheetml/2006/main">
  <numFmts count="4">
    <numFmt numFmtId="164" formatCode="_-* #,##0.00\ &quot;€&quot;_-;\-* #,##0.00\ &quot;€&quot;_-;_-* &quot;-&quot;??\ &quot;€&quot;_-;_-@_-"/>
    <numFmt numFmtId="165" formatCode="dd/mm/yy"/>
    <numFmt numFmtId="166" formatCode="[$$-2C0A]\ #,##0.00"/>
    <numFmt numFmtId="167" formatCode="_ [$$-2C0A]\ * #,##0.00_ ;_ [$$-2C0A]\ * \-#,##0.00_ ;_ [$$-2C0A]\ * &quot;-&quot;??_ ;_ @_ 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 tint="-4.9989318521683403E-2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/>
    <xf numFmtId="166" fontId="0" fillId="0" borderId="0" xfId="0" applyNumberFormat="1"/>
    <xf numFmtId="0" fontId="0" fillId="0" borderId="1" xfId="0" applyBorder="1" applyAlignment="1">
      <alignment horizontal="center" vertical="center"/>
    </xf>
    <xf numFmtId="164" fontId="0" fillId="0" borderId="0" xfId="0" applyNumberFormat="1"/>
    <xf numFmtId="167" fontId="0" fillId="0" borderId="0" xfId="1" applyNumberFormat="1" applyFont="1"/>
    <xf numFmtId="0" fontId="8" fillId="7" borderId="9" xfId="0" applyFont="1" applyFill="1" applyBorder="1" applyAlignment="1">
      <alignment horizontal="center"/>
    </xf>
    <xf numFmtId="165" fontId="8" fillId="7" borderId="9" xfId="0" applyNumberFormat="1" applyFont="1" applyFill="1" applyBorder="1" applyAlignment="1">
      <alignment horizontal="center"/>
    </xf>
    <xf numFmtId="14" fontId="5" fillId="0" borderId="9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166" fontId="5" fillId="0" borderId="9" xfId="0" applyNumberFormat="1" applyFont="1" applyFill="1" applyBorder="1" applyAlignment="1">
      <alignment horizontal="center"/>
    </xf>
    <xf numFmtId="167" fontId="5" fillId="0" borderId="9" xfId="1" applyNumberFormat="1" applyFont="1" applyFill="1" applyBorder="1" applyAlignment="1">
      <alignment horizontal="center"/>
    </xf>
    <xf numFmtId="166" fontId="6" fillId="0" borderId="9" xfId="0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0" fontId="0" fillId="3" borderId="0" xfId="0" applyNumberFormat="1" applyFill="1" applyBorder="1" applyAlignment="1">
      <alignment horizontal="center"/>
    </xf>
    <xf numFmtId="0" fontId="0" fillId="6" borderId="0" xfId="0" applyFill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135"/>
    </xf>
    <xf numFmtId="0" fontId="10" fillId="0" borderId="8" xfId="0" applyFont="1" applyBorder="1" applyAlignment="1">
      <alignment horizontal="center" vertical="center" textRotation="135"/>
    </xf>
    <xf numFmtId="0" fontId="10" fillId="0" borderId="7" xfId="0" applyFont="1" applyBorder="1" applyAlignment="1">
      <alignment horizontal="center" vertical="center" textRotation="135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/>
            </a:pPr>
            <a:r>
              <a:rPr lang="en-US"/>
              <a:t>% de Casos</a:t>
            </a:r>
            <a:r>
              <a:rPr lang="en-US" baseline="0"/>
              <a:t> en 3 departamentos de San Juan</a:t>
            </a:r>
            <a:endParaRPr lang="en-US"/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Tabla1!$H$39</c:f>
              <c:strCache>
                <c:ptCount val="1"/>
                <c:pt idx="0">
                  <c:v>%</c:v>
                </c:pt>
              </c:strCache>
            </c:strRef>
          </c:tx>
          <c:dLbls>
            <c:txPr>
              <a:bodyPr/>
              <a:lstStyle/>
              <a:p>
                <a:pPr>
                  <a:defRPr lang="es-ES"/>
                </a:pPr>
                <a:endParaRPr lang="es-ES"/>
              </a:p>
            </c:txPr>
            <c:dLblPos val="ctr"/>
            <c:showVal val="1"/>
            <c:showLeaderLines val="1"/>
          </c:dLbls>
          <c:cat>
            <c:strRef>
              <c:f>Tabla1!$F$40:$F$42</c:f>
              <c:strCache>
                <c:ptCount val="3"/>
                <c:pt idx="0">
                  <c:v>Rivadavia</c:v>
                </c:pt>
                <c:pt idx="1">
                  <c:v>Chimbas</c:v>
                </c:pt>
                <c:pt idx="2">
                  <c:v>Capital</c:v>
                </c:pt>
              </c:strCache>
            </c:strRef>
          </c:cat>
          <c:val>
            <c:numRef>
              <c:f>Tabla1!$H$40:$H$42</c:f>
              <c:numCache>
                <c:formatCode>0.00%</c:formatCode>
                <c:ptCount val="3"/>
                <c:pt idx="0">
                  <c:v>0.1037037037037037</c:v>
                </c:pt>
                <c:pt idx="1">
                  <c:v>0.25185185185185183</c:v>
                </c:pt>
                <c:pt idx="2">
                  <c:v>0.31111111111111112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 lang="es-ES"/>
          </a:pPr>
          <a:endParaRPr lang="es-ES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/>
            </a:pPr>
            <a:r>
              <a:rPr lang="en-US"/>
              <a:t>Total Costo de los 1eros</a:t>
            </a:r>
            <a:r>
              <a:rPr lang="en-US" baseline="0"/>
              <a:t> diagnósticos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Tabla1!$I$7</c:f>
              <c:strCache>
                <c:ptCount val="1"/>
                <c:pt idx="0">
                  <c:v>Total Costo</c:v>
                </c:pt>
              </c:strCache>
            </c:strRef>
          </c:tx>
          <c:cat>
            <c:strRef>
              <c:f>Tabla1!$C$8:$C$15</c:f>
              <c:strCache>
                <c:ptCount val="8"/>
                <c:pt idx="0">
                  <c:v>Enfermería</c:v>
                </c:pt>
                <c:pt idx="1">
                  <c:v>Cardiología</c:v>
                </c:pt>
                <c:pt idx="2">
                  <c:v>COVID</c:v>
                </c:pt>
                <c:pt idx="3">
                  <c:v>Pediatría</c:v>
                </c:pt>
                <c:pt idx="4">
                  <c:v>Neumología</c:v>
                </c:pt>
                <c:pt idx="5">
                  <c:v>Rehabilitación</c:v>
                </c:pt>
                <c:pt idx="6">
                  <c:v>tendinitis</c:v>
                </c:pt>
                <c:pt idx="7">
                  <c:v>Migraña</c:v>
                </c:pt>
              </c:strCache>
            </c:strRef>
          </c:cat>
          <c:val>
            <c:numRef>
              <c:f>Tabla1!$I$8:$I$15</c:f>
              <c:numCache>
                <c:formatCode>[$$-2C0A]\ #,##0.00</c:formatCode>
                <c:ptCount val="8"/>
                <c:pt idx="0">
                  <c:v>1874920</c:v>
                </c:pt>
                <c:pt idx="1">
                  <c:v>1945424</c:v>
                </c:pt>
                <c:pt idx="2">
                  <c:v>1793730</c:v>
                </c:pt>
                <c:pt idx="3">
                  <c:v>4316137</c:v>
                </c:pt>
                <c:pt idx="4">
                  <c:v>1136024</c:v>
                </c:pt>
                <c:pt idx="5">
                  <c:v>14944690</c:v>
                </c:pt>
                <c:pt idx="6">
                  <c:v>9042152</c:v>
                </c:pt>
                <c:pt idx="7">
                  <c:v>2158475</c:v>
                </c:pt>
              </c:numCache>
            </c:numRef>
          </c:val>
        </c:ser>
        <c:axId val="100359552"/>
        <c:axId val="100366976"/>
      </c:barChart>
      <c:catAx>
        <c:axId val="10035955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00366976"/>
        <c:crosses val="autoZero"/>
        <c:auto val="1"/>
        <c:lblAlgn val="ctr"/>
        <c:lblOffset val="100"/>
      </c:catAx>
      <c:valAx>
        <c:axId val="100366976"/>
        <c:scaling>
          <c:orientation val="minMax"/>
        </c:scaling>
        <c:axPos val="l"/>
        <c:majorGridlines/>
        <c:numFmt formatCode="[$$-2C0A]\ #,##0.00" sourceLinked="1"/>
        <c:tickLblPos val="nextTo"/>
        <c:txPr>
          <a:bodyPr/>
          <a:lstStyle/>
          <a:p>
            <a:pPr>
              <a:defRPr lang="es-ES"/>
            </a:pPr>
            <a:endParaRPr lang="es-ES"/>
          </a:p>
        </c:txPr>
        <c:crossAx val="10035955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10390</xdr:rowOff>
    </xdr:from>
    <xdr:to>
      <xdr:col>7</xdr:col>
      <xdr:colOff>498456</xdr:colOff>
      <xdr:row>26</xdr:row>
      <xdr:rowOff>115165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04208"/>
          <a:ext cx="710447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1190624</xdr:colOff>
      <xdr:row>42</xdr:row>
      <xdr:rowOff>166689</xdr:rowOff>
    </xdr:from>
    <xdr:to>
      <xdr:col>8</xdr:col>
      <xdr:colOff>631030</xdr:colOff>
      <xdr:row>57</xdr:row>
      <xdr:rowOff>47626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904874</xdr:colOff>
      <xdr:row>42</xdr:row>
      <xdr:rowOff>35719</xdr:rowOff>
    </xdr:from>
    <xdr:to>
      <xdr:col>14</xdr:col>
      <xdr:colOff>535781</xdr:colOff>
      <xdr:row>56</xdr:row>
      <xdr:rowOff>107156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940593</xdr:colOff>
      <xdr:row>1</xdr:row>
      <xdr:rowOff>2384</xdr:rowOff>
    </xdr:from>
    <xdr:to>
      <xdr:col>2</xdr:col>
      <xdr:colOff>1070078</xdr:colOff>
      <xdr:row>5</xdr:row>
      <xdr:rowOff>171570</xdr:rowOff>
    </xdr:to>
    <xdr:pic>
      <xdr:nvPicPr>
        <xdr:cNvPr id="4" name="3 Imagen" descr="Captur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20515576">
          <a:off x="2131218" y="192884"/>
          <a:ext cx="1391548" cy="931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77"/>
  <sheetViews>
    <sheetView tabSelected="1" topLeftCell="A56" zoomScale="110" zoomScaleNormal="110" workbookViewId="0">
      <selection activeCell="D81" sqref="D81"/>
    </sheetView>
  </sheetViews>
  <sheetFormatPr baseColWidth="10" defaultRowHeight="15"/>
  <cols>
    <col min="3" max="3" width="14.5703125" bestFit="1" customWidth="1"/>
    <col min="4" max="4" width="16" customWidth="1"/>
    <col min="7" max="8" width="24.42578125" bestFit="1" customWidth="1"/>
  </cols>
  <sheetData>
    <row r="8" spans="1:7" ht="15.75">
      <c r="A8" s="16" t="s">
        <v>4</v>
      </c>
      <c r="B8" s="5"/>
      <c r="C8" s="5"/>
      <c r="D8" s="5"/>
      <c r="E8" s="5"/>
      <c r="F8" s="5"/>
      <c r="G8" s="5"/>
    </row>
    <row r="9" spans="1:7" ht="15.75">
      <c r="A9" s="4"/>
      <c r="B9" s="4"/>
      <c r="C9" s="4"/>
      <c r="D9" s="5"/>
      <c r="E9" s="5"/>
      <c r="F9" s="5"/>
      <c r="G9" s="5"/>
    </row>
    <row r="12" spans="1:7">
      <c r="A12" t="s">
        <v>33</v>
      </c>
    </row>
    <row r="29" spans="1:2" ht="15.75">
      <c r="A29" s="6" t="s">
        <v>34</v>
      </c>
    </row>
    <row r="31" spans="1:2">
      <c r="A31" t="s">
        <v>35</v>
      </c>
    </row>
    <row r="32" spans="1:2">
      <c r="B32" s="14" t="s">
        <v>36</v>
      </c>
    </row>
    <row r="33" spans="1:2">
      <c r="B33" t="s">
        <v>37</v>
      </c>
    </row>
    <row r="35" spans="1:2" ht="15.75">
      <c r="A35" s="6" t="s">
        <v>38</v>
      </c>
    </row>
    <row r="37" spans="1:2" ht="15.75">
      <c r="B37" s="17" t="s">
        <v>39</v>
      </c>
    </row>
    <row r="41" spans="1:2" ht="14.25" customHeight="1"/>
    <row r="44" spans="1:2" ht="30.75" customHeight="1">
      <c r="B44" s="17" t="s">
        <v>40</v>
      </c>
    </row>
    <row r="50" spans="1:2" ht="15.75">
      <c r="A50" s="3"/>
      <c r="B50" s="17" t="s">
        <v>41</v>
      </c>
    </row>
    <row r="51" spans="1:2" ht="15.75">
      <c r="A51" s="3"/>
    </row>
    <row r="56" spans="1:2">
      <c r="A56" t="s">
        <v>42</v>
      </c>
    </row>
    <row r="64" spans="1:2" ht="15.75">
      <c r="A64" s="3" t="s">
        <v>43</v>
      </c>
    </row>
    <row r="66" spans="1:3" ht="15.75">
      <c r="A66" s="3" t="s">
        <v>44</v>
      </c>
    </row>
    <row r="68" spans="1:3" ht="15.75">
      <c r="A68" s="3"/>
    </row>
    <row r="69" spans="1:3">
      <c r="A69" s="7" t="s">
        <v>0</v>
      </c>
      <c r="B69" s="7" t="s">
        <v>1</v>
      </c>
      <c r="C69" s="8" t="s">
        <v>2</v>
      </c>
    </row>
    <row r="70" spans="1:3">
      <c r="A70" s="15">
        <v>1</v>
      </c>
      <c r="B70" s="9">
        <v>1</v>
      </c>
      <c r="C70" s="10">
        <v>1</v>
      </c>
    </row>
    <row r="71" spans="1:3">
      <c r="A71" s="15">
        <v>2</v>
      </c>
      <c r="B71" s="9">
        <v>0.5</v>
      </c>
      <c r="C71" s="10">
        <v>0.5</v>
      </c>
    </row>
    <row r="72" spans="1:3">
      <c r="A72" s="15">
        <v>3</v>
      </c>
      <c r="B72" s="9">
        <v>1</v>
      </c>
      <c r="C72" s="10">
        <v>1</v>
      </c>
    </row>
    <row r="73" spans="1:3">
      <c r="A73" s="15">
        <v>4</v>
      </c>
      <c r="B73" s="9">
        <v>3</v>
      </c>
      <c r="C73" s="10">
        <v>3</v>
      </c>
    </row>
    <row r="74" spans="1:3">
      <c r="A74" s="15">
        <v>5</v>
      </c>
      <c r="B74" s="9">
        <v>1.5</v>
      </c>
      <c r="C74" s="10">
        <v>1.5</v>
      </c>
    </row>
    <row r="75" spans="1:3">
      <c r="A75" s="15">
        <v>6</v>
      </c>
      <c r="B75" s="9">
        <v>1.5</v>
      </c>
      <c r="C75" s="11">
        <v>1.5</v>
      </c>
    </row>
    <row r="76" spans="1:3" ht="15.75" thickBot="1">
      <c r="A76" s="15">
        <v>7</v>
      </c>
      <c r="B76" s="9">
        <v>1.5</v>
      </c>
      <c r="C76" s="11">
        <v>1.5</v>
      </c>
    </row>
    <row r="77" spans="1:3" ht="15.75" thickBot="1">
      <c r="B77" s="12" t="s">
        <v>3</v>
      </c>
      <c r="C77" s="13">
        <f>SUM(C70:C76)</f>
        <v>10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M57"/>
  <sheetViews>
    <sheetView topLeftCell="A10" zoomScale="80" zoomScaleNormal="80" workbookViewId="0">
      <selection activeCell="H40" sqref="H40"/>
    </sheetView>
  </sheetViews>
  <sheetFormatPr baseColWidth="10" defaultRowHeight="15"/>
  <cols>
    <col min="1" max="1" width="17.85546875" style="1" bestFit="1" customWidth="1"/>
    <col min="2" max="2" width="18.85546875" style="2" customWidth="1"/>
    <col min="3" max="3" width="16.5703125" style="2" customWidth="1"/>
    <col min="4" max="4" width="24.140625" bestFit="1" customWidth="1"/>
    <col min="5" max="5" width="24.7109375" style="1" customWidth="1"/>
    <col min="6" max="6" width="20.85546875" customWidth="1"/>
    <col min="7" max="7" width="19.85546875" bestFit="1" customWidth="1"/>
    <col min="8" max="8" width="23.7109375" customWidth="1"/>
    <col min="9" max="9" width="21.140625" customWidth="1"/>
  </cols>
  <sheetData>
    <row r="3" spans="2:13">
      <c r="D3" s="44" t="s">
        <v>54</v>
      </c>
      <c r="E3" s="44"/>
      <c r="F3" s="44"/>
      <c r="G3" s="44"/>
      <c r="H3" s="44"/>
      <c r="I3" s="44"/>
    </row>
    <row r="4" spans="2:13">
      <c r="D4" s="44"/>
      <c r="E4" s="44"/>
      <c r="F4" s="44"/>
      <c r="G4" s="44"/>
      <c r="H4" s="44"/>
      <c r="I4" s="44"/>
    </row>
    <row r="5" spans="2:13">
      <c r="D5" s="44"/>
      <c r="E5" s="44"/>
      <c r="F5" s="44"/>
      <c r="G5" s="44"/>
      <c r="H5" s="44"/>
      <c r="I5" s="44"/>
    </row>
    <row r="6" spans="2:13">
      <c r="D6" s="45"/>
      <c r="E6" s="45"/>
      <c r="F6" s="45"/>
      <c r="G6" s="45"/>
      <c r="H6" s="45"/>
      <c r="I6" s="45"/>
    </row>
    <row r="7" spans="2:13">
      <c r="B7" s="22" t="s">
        <v>7</v>
      </c>
      <c r="C7" s="22" t="s">
        <v>5</v>
      </c>
      <c r="D7" s="22" t="s">
        <v>18</v>
      </c>
      <c r="E7" s="22" t="s">
        <v>32</v>
      </c>
      <c r="F7" s="22" t="s">
        <v>27</v>
      </c>
      <c r="G7" s="23" t="s">
        <v>28</v>
      </c>
      <c r="H7" s="22" t="s">
        <v>29</v>
      </c>
      <c r="I7" s="22" t="s">
        <v>30</v>
      </c>
    </row>
    <row r="8" spans="2:13">
      <c r="B8" s="24">
        <v>43116</v>
      </c>
      <c r="C8" s="25" t="s">
        <v>6</v>
      </c>
      <c r="D8" s="25" t="s">
        <v>19</v>
      </c>
      <c r="E8" s="25">
        <v>2</v>
      </c>
      <c r="F8" s="26">
        <v>937960</v>
      </c>
      <c r="G8" s="27">
        <v>1000</v>
      </c>
      <c r="H8" s="26">
        <f>E8*F8</f>
        <v>1875920</v>
      </c>
      <c r="I8" s="28">
        <f>H8-G8</f>
        <v>1874920</v>
      </c>
    </row>
    <row r="9" spans="2:13">
      <c r="B9" s="24">
        <v>42737</v>
      </c>
      <c r="C9" s="25" t="s">
        <v>8</v>
      </c>
      <c r="D9" s="25" t="s">
        <v>20</v>
      </c>
      <c r="E9" s="25">
        <v>1</v>
      </c>
      <c r="F9" s="26">
        <v>1945424</v>
      </c>
      <c r="G9" s="29" t="s">
        <v>31</v>
      </c>
      <c r="H9" s="26">
        <f>E9*F9</f>
        <v>1945424</v>
      </c>
      <c r="I9" s="28">
        <f>F9</f>
        <v>1945424</v>
      </c>
    </row>
    <row r="10" spans="2:13">
      <c r="B10" s="24">
        <v>43847</v>
      </c>
      <c r="C10" s="25" t="s">
        <v>9</v>
      </c>
      <c r="D10" s="25" t="s">
        <v>21</v>
      </c>
      <c r="E10" s="25">
        <v>5</v>
      </c>
      <c r="F10" s="26">
        <v>358846</v>
      </c>
      <c r="G10" s="27">
        <v>500</v>
      </c>
      <c r="H10" s="26">
        <f t="shared" ref="H10:H35" si="0">E10*F10</f>
        <v>1794230</v>
      </c>
      <c r="I10" s="28">
        <f t="shared" ref="I10:I35" si="1">H10-G10</f>
        <v>1793730</v>
      </c>
    </row>
    <row r="11" spans="2:13">
      <c r="B11" s="24">
        <v>44571</v>
      </c>
      <c r="C11" s="25" t="s">
        <v>10</v>
      </c>
      <c r="D11" s="25" t="s">
        <v>22</v>
      </c>
      <c r="E11" s="25">
        <v>3</v>
      </c>
      <c r="F11" s="26">
        <v>1438929</v>
      </c>
      <c r="G11" s="27">
        <v>650</v>
      </c>
      <c r="H11" s="26">
        <f t="shared" si="0"/>
        <v>4316787</v>
      </c>
      <c r="I11" s="28">
        <f t="shared" si="1"/>
        <v>4316137</v>
      </c>
    </row>
    <row r="12" spans="2:13">
      <c r="B12" s="24">
        <v>43479</v>
      </c>
      <c r="C12" s="25" t="s">
        <v>11</v>
      </c>
      <c r="D12" s="25" t="s">
        <v>23</v>
      </c>
      <c r="E12" s="25">
        <v>1</v>
      </c>
      <c r="F12" s="26">
        <v>1138024</v>
      </c>
      <c r="G12" s="27">
        <v>2000</v>
      </c>
      <c r="H12" s="26">
        <f t="shared" si="0"/>
        <v>1138024</v>
      </c>
      <c r="I12" s="28">
        <f t="shared" si="1"/>
        <v>1136024</v>
      </c>
    </row>
    <row r="13" spans="2:13">
      <c r="B13" s="24">
        <v>43128</v>
      </c>
      <c r="C13" s="25" t="s">
        <v>12</v>
      </c>
      <c r="D13" s="25" t="s">
        <v>24</v>
      </c>
      <c r="E13" s="25">
        <v>9</v>
      </c>
      <c r="F13" s="26">
        <v>1660560</v>
      </c>
      <c r="G13" s="27">
        <v>350</v>
      </c>
      <c r="H13" s="26">
        <f t="shared" si="0"/>
        <v>14945040</v>
      </c>
      <c r="I13" s="28">
        <f t="shared" si="1"/>
        <v>14944690</v>
      </c>
    </row>
    <row r="14" spans="2:13">
      <c r="B14" s="24">
        <v>44225</v>
      </c>
      <c r="C14" s="25" t="s">
        <v>13</v>
      </c>
      <c r="D14" s="25" t="s">
        <v>25</v>
      </c>
      <c r="E14" s="25">
        <v>12</v>
      </c>
      <c r="F14" s="26">
        <v>753571</v>
      </c>
      <c r="G14" s="27">
        <v>700</v>
      </c>
      <c r="H14" s="26">
        <f t="shared" si="0"/>
        <v>9042852</v>
      </c>
      <c r="I14" s="28">
        <f t="shared" si="1"/>
        <v>9042152</v>
      </c>
      <c r="M14" s="21"/>
    </row>
    <row r="15" spans="2:13">
      <c r="B15" s="24">
        <v>43838</v>
      </c>
      <c r="C15" s="25" t="s">
        <v>14</v>
      </c>
      <c r="D15" s="25" t="s">
        <v>26</v>
      </c>
      <c r="E15" s="25">
        <v>2</v>
      </c>
      <c r="F15" s="26">
        <v>2158475</v>
      </c>
      <c r="G15" s="29" t="s">
        <v>31</v>
      </c>
      <c r="H15" s="26">
        <f t="shared" si="0"/>
        <v>4316950</v>
      </c>
      <c r="I15" s="28">
        <f>F15</f>
        <v>2158475</v>
      </c>
    </row>
    <row r="16" spans="2:13">
      <c r="B16" s="24">
        <v>42737</v>
      </c>
      <c r="C16" s="25" t="s">
        <v>16</v>
      </c>
      <c r="D16" s="25" t="s">
        <v>26</v>
      </c>
      <c r="E16" s="25">
        <v>1</v>
      </c>
      <c r="F16" s="26">
        <v>627348</v>
      </c>
      <c r="G16" s="27">
        <v>650</v>
      </c>
      <c r="H16" s="26">
        <f t="shared" si="0"/>
        <v>627348</v>
      </c>
      <c r="I16" s="28">
        <f t="shared" si="1"/>
        <v>626698</v>
      </c>
    </row>
    <row r="17" spans="2:12">
      <c r="B17" s="24">
        <v>44571</v>
      </c>
      <c r="C17" s="25" t="s">
        <v>15</v>
      </c>
      <c r="D17" s="25" t="s">
        <v>20</v>
      </c>
      <c r="E17" s="25">
        <v>3</v>
      </c>
      <c r="F17" s="26">
        <v>2042768</v>
      </c>
      <c r="G17" s="27">
        <v>350</v>
      </c>
      <c r="H17" s="26">
        <f t="shared" si="0"/>
        <v>6128304</v>
      </c>
      <c r="I17" s="28">
        <f t="shared" si="1"/>
        <v>6127954</v>
      </c>
    </row>
    <row r="18" spans="2:12">
      <c r="B18" s="24">
        <v>43170</v>
      </c>
      <c r="C18" s="25" t="s">
        <v>9</v>
      </c>
      <c r="D18" s="25" t="s">
        <v>19</v>
      </c>
      <c r="E18" s="25">
        <v>4</v>
      </c>
      <c r="F18" s="26">
        <v>1647695</v>
      </c>
      <c r="G18" s="29" t="s">
        <v>31</v>
      </c>
      <c r="H18" s="26">
        <f t="shared" si="0"/>
        <v>6590780</v>
      </c>
      <c r="I18" s="28">
        <f>F18</f>
        <v>1647695</v>
      </c>
    </row>
    <row r="19" spans="2:12">
      <c r="B19" s="24">
        <v>43112</v>
      </c>
      <c r="C19" s="25" t="s">
        <v>6</v>
      </c>
      <c r="D19" s="25" t="s">
        <v>23</v>
      </c>
      <c r="E19" s="25">
        <v>6</v>
      </c>
      <c r="F19" s="26">
        <v>999328</v>
      </c>
      <c r="G19" s="27">
        <v>2000</v>
      </c>
      <c r="H19" s="26">
        <f t="shared" si="0"/>
        <v>5995968</v>
      </c>
      <c r="I19" s="28">
        <f t="shared" si="1"/>
        <v>5993968</v>
      </c>
    </row>
    <row r="20" spans="2:12">
      <c r="B20" s="24">
        <v>44225</v>
      </c>
      <c r="C20" s="25" t="s">
        <v>10</v>
      </c>
      <c r="D20" s="25" t="s">
        <v>20</v>
      </c>
      <c r="E20" s="25">
        <v>1</v>
      </c>
      <c r="F20" s="26">
        <v>2937300</v>
      </c>
      <c r="G20" s="27">
        <v>1000</v>
      </c>
      <c r="H20" s="26">
        <f t="shared" si="0"/>
        <v>2937300</v>
      </c>
      <c r="I20" s="28">
        <f t="shared" si="1"/>
        <v>2936300</v>
      </c>
    </row>
    <row r="21" spans="2:12">
      <c r="B21" s="24">
        <v>43479</v>
      </c>
      <c r="C21" s="25" t="s">
        <v>16</v>
      </c>
      <c r="D21" s="25" t="s">
        <v>26</v>
      </c>
      <c r="E21" s="25">
        <v>1</v>
      </c>
      <c r="F21" s="26">
        <v>664700</v>
      </c>
      <c r="G21" s="27">
        <v>350</v>
      </c>
      <c r="H21" s="26">
        <f t="shared" si="0"/>
        <v>664700</v>
      </c>
      <c r="I21" s="28">
        <f t="shared" si="1"/>
        <v>664350</v>
      </c>
    </row>
    <row r="22" spans="2:12">
      <c r="B22" s="24">
        <v>44225</v>
      </c>
      <c r="C22" s="25" t="s">
        <v>6</v>
      </c>
      <c r="D22" s="25" t="s">
        <v>26</v>
      </c>
      <c r="E22" s="25">
        <v>8</v>
      </c>
      <c r="F22" s="26">
        <v>1188090</v>
      </c>
      <c r="G22" s="29" t="s">
        <v>31</v>
      </c>
      <c r="H22" s="26">
        <f t="shared" si="0"/>
        <v>9504720</v>
      </c>
      <c r="I22" s="28">
        <f>F22</f>
        <v>1188090</v>
      </c>
    </row>
    <row r="23" spans="2:12">
      <c r="B23" s="24">
        <v>43838</v>
      </c>
      <c r="C23" s="25" t="s">
        <v>9</v>
      </c>
      <c r="D23" s="25" t="s">
        <v>26</v>
      </c>
      <c r="E23" s="25">
        <v>10</v>
      </c>
      <c r="F23" s="26">
        <v>1385910</v>
      </c>
      <c r="G23" s="27">
        <v>650</v>
      </c>
      <c r="H23" s="26">
        <f t="shared" si="0"/>
        <v>13859100</v>
      </c>
      <c r="I23" s="28">
        <f t="shared" si="1"/>
        <v>13858450</v>
      </c>
    </row>
    <row r="24" spans="2:12">
      <c r="B24" s="24">
        <v>43250</v>
      </c>
      <c r="C24" s="25" t="s">
        <v>9</v>
      </c>
      <c r="D24" s="25" t="s">
        <v>19</v>
      </c>
      <c r="E24" s="25">
        <v>3</v>
      </c>
      <c r="F24" s="26">
        <v>1800516</v>
      </c>
      <c r="G24" s="29" t="s">
        <v>31</v>
      </c>
      <c r="H24" s="26">
        <f t="shared" si="0"/>
        <v>5401548</v>
      </c>
      <c r="I24" s="28">
        <f>F24</f>
        <v>1800516</v>
      </c>
    </row>
    <row r="25" spans="2:12">
      <c r="B25" s="24">
        <v>44571</v>
      </c>
      <c r="C25" s="25" t="s">
        <v>17</v>
      </c>
      <c r="D25" s="25" t="s">
        <v>26</v>
      </c>
      <c r="E25" s="25">
        <v>8</v>
      </c>
      <c r="F25" s="26">
        <v>1679605</v>
      </c>
      <c r="G25" s="27">
        <v>2000</v>
      </c>
      <c r="H25" s="26">
        <f t="shared" si="0"/>
        <v>13436840</v>
      </c>
      <c r="I25" s="28">
        <f t="shared" si="1"/>
        <v>13434840</v>
      </c>
    </row>
    <row r="26" spans="2:12">
      <c r="B26" s="24">
        <v>43479</v>
      </c>
      <c r="C26" s="25" t="s">
        <v>6</v>
      </c>
      <c r="D26" s="25" t="s">
        <v>20</v>
      </c>
      <c r="E26" s="25">
        <v>7</v>
      </c>
      <c r="F26" s="26">
        <v>731700</v>
      </c>
      <c r="G26" s="27">
        <v>700</v>
      </c>
      <c r="H26" s="26">
        <f t="shared" si="0"/>
        <v>5121900</v>
      </c>
      <c r="I26" s="28">
        <f t="shared" si="1"/>
        <v>5121200</v>
      </c>
    </row>
    <row r="27" spans="2:12">
      <c r="B27" s="24">
        <v>44571</v>
      </c>
      <c r="C27" s="25" t="s">
        <v>17</v>
      </c>
      <c r="D27" s="25" t="s">
        <v>20</v>
      </c>
      <c r="E27" s="25">
        <v>13</v>
      </c>
      <c r="F27" s="26">
        <v>779868</v>
      </c>
      <c r="G27" s="27">
        <v>650</v>
      </c>
      <c r="H27" s="26">
        <f t="shared" si="0"/>
        <v>10138284</v>
      </c>
      <c r="I27" s="28">
        <f t="shared" si="1"/>
        <v>10137634</v>
      </c>
    </row>
    <row r="28" spans="2:12">
      <c r="B28" s="24">
        <v>43121</v>
      </c>
      <c r="C28" s="25" t="s">
        <v>17</v>
      </c>
      <c r="D28" s="25" t="s">
        <v>20</v>
      </c>
      <c r="E28" s="25">
        <v>9</v>
      </c>
      <c r="F28" s="26">
        <v>2020992</v>
      </c>
      <c r="G28" s="29" t="s">
        <v>31</v>
      </c>
      <c r="H28" s="26">
        <f t="shared" si="0"/>
        <v>18188928</v>
      </c>
      <c r="I28" s="28">
        <f>F28</f>
        <v>2020992</v>
      </c>
    </row>
    <row r="29" spans="2:12">
      <c r="B29" s="24">
        <v>43312</v>
      </c>
      <c r="C29" s="25" t="s">
        <v>16</v>
      </c>
      <c r="D29" s="25" t="s">
        <v>26</v>
      </c>
      <c r="E29" s="25">
        <v>2</v>
      </c>
      <c r="F29" s="26">
        <v>492156</v>
      </c>
      <c r="G29" s="27">
        <v>2000</v>
      </c>
      <c r="H29" s="26">
        <f t="shared" si="0"/>
        <v>984312</v>
      </c>
      <c r="I29" s="28">
        <f t="shared" si="1"/>
        <v>982312</v>
      </c>
    </row>
    <row r="30" spans="2:12">
      <c r="B30" s="24">
        <v>43838</v>
      </c>
      <c r="C30" s="25" t="s">
        <v>9</v>
      </c>
      <c r="D30" s="25" t="s">
        <v>26</v>
      </c>
      <c r="E30" s="25">
        <v>4</v>
      </c>
      <c r="F30" s="26">
        <v>474600</v>
      </c>
      <c r="G30" s="27">
        <v>1000</v>
      </c>
      <c r="H30" s="26">
        <f t="shared" si="0"/>
        <v>1898400</v>
      </c>
      <c r="I30" s="28">
        <f t="shared" si="1"/>
        <v>1897400</v>
      </c>
      <c r="L30" s="18"/>
    </row>
    <row r="31" spans="2:12">
      <c r="B31" s="24">
        <v>44571</v>
      </c>
      <c r="C31" s="25" t="s">
        <v>6</v>
      </c>
      <c r="D31" s="25" t="s">
        <v>26</v>
      </c>
      <c r="E31" s="25">
        <v>6</v>
      </c>
      <c r="F31" s="26">
        <v>995520</v>
      </c>
      <c r="G31" s="27">
        <v>650</v>
      </c>
      <c r="H31" s="26">
        <f t="shared" si="0"/>
        <v>5973120</v>
      </c>
      <c r="I31" s="28">
        <f t="shared" si="1"/>
        <v>5972470</v>
      </c>
    </row>
    <row r="32" spans="2:12">
      <c r="B32" s="24">
        <v>43361</v>
      </c>
      <c r="C32" s="25" t="s">
        <v>6</v>
      </c>
      <c r="D32" s="25" t="s">
        <v>19</v>
      </c>
      <c r="E32" s="25">
        <v>1</v>
      </c>
      <c r="F32" s="26">
        <v>1107108</v>
      </c>
      <c r="G32" s="27">
        <v>2000</v>
      </c>
      <c r="H32" s="26">
        <f t="shared" si="0"/>
        <v>1107108</v>
      </c>
      <c r="I32" s="28">
        <f t="shared" si="1"/>
        <v>1105108</v>
      </c>
    </row>
    <row r="33" spans="2:9">
      <c r="B33" s="24">
        <v>43479</v>
      </c>
      <c r="C33" s="25" t="s">
        <v>9</v>
      </c>
      <c r="D33" s="25" t="s">
        <v>19</v>
      </c>
      <c r="E33" s="25">
        <v>1</v>
      </c>
      <c r="F33" s="26">
        <v>1449629</v>
      </c>
      <c r="G33" s="27">
        <v>1000</v>
      </c>
      <c r="H33" s="26">
        <f t="shared" si="0"/>
        <v>1449629</v>
      </c>
      <c r="I33" s="28">
        <f t="shared" si="1"/>
        <v>1448629</v>
      </c>
    </row>
    <row r="34" spans="2:9">
      <c r="B34" s="24">
        <v>44571</v>
      </c>
      <c r="C34" s="25" t="s">
        <v>10</v>
      </c>
      <c r="D34" s="25" t="s">
        <v>23</v>
      </c>
      <c r="E34" s="25">
        <v>2</v>
      </c>
      <c r="F34" s="26">
        <v>924294</v>
      </c>
      <c r="G34" s="29" t="s">
        <v>31</v>
      </c>
      <c r="H34" s="26">
        <f t="shared" si="0"/>
        <v>1848588</v>
      </c>
      <c r="I34" s="28">
        <f>F34</f>
        <v>924294</v>
      </c>
    </row>
    <row r="35" spans="2:9">
      <c r="B35" s="24">
        <v>43838</v>
      </c>
      <c r="C35" s="25" t="s">
        <v>6</v>
      </c>
      <c r="D35" s="25" t="s">
        <v>24</v>
      </c>
      <c r="E35" s="25">
        <v>7</v>
      </c>
      <c r="F35" s="26">
        <v>1024380</v>
      </c>
      <c r="G35" s="27">
        <v>650</v>
      </c>
      <c r="H35" s="26">
        <f t="shared" si="0"/>
        <v>7170660</v>
      </c>
      <c r="I35" s="28">
        <f t="shared" si="1"/>
        <v>7170010</v>
      </c>
    </row>
    <row r="36" spans="2:9">
      <c r="B36" s="24">
        <v>42737</v>
      </c>
      <c r="C36" s="25" t="s">
        <v>10</v>
      </c>
      <c r="D36" s="25" t="s">
        <v>19</v>
      </c>
      <c r="E36" s="25">
        <v>3</v>
      </c>
      <c r="F36" s="26">
        <v>472615</v>
      </c>
      <c r="G36" s="29" t="s">
        <v>31</v>
      </c>
      <c r="H36" s="26">
        <f>E36*F36</f>
        <v>1417845</v>
      </c>
      <c r="I36" s="28">
        <f>F36</f>
        <v>472615</v>
      </c>
    </row>
    <row r="38" spans="2:9">
      <c r="G38" s="20"/>
    </row>
    <row r="39" spans="2:9">
      <c r="B39" s="46" t="s">
        <v>45</v>
      </c>
      <c r="C39" s="49" t="s">
        <v>46</v>
      </c>
      <c r="D39" s="50"/>
      <c r="F39" s="30" t="s">
        <v>51</v>
      </c>
      <c r="G39" s="30" t="s">
        <v>52</v>
      </c>
      <c r="H39" s="30" t="s">
        <v>53</v>
      </c>
    </row>
    <row r="40" spans="2:9">
      <c r="B40" s="47"/>
      <c r="C40" s="19">
        <f>MAX(E8:E36)</f>
        <v>13</v>
      </c>
      <c r="D40" s="9" t="s">
        <v>17</v>
      </c>
      <c r="F40" s="32" t="s">
        <v>19</v>
      </c>
      <c r="G40" s="33">
        <f>SUM(E8,E18,E24,E32:E33,E36)</f>
        <v>14</v>
      </c>
      <c r="H40" s="34">
        <f>(G40*100%)/135</f>
        <v>0.1037037037037037</v>
      </c>
    </row>
    <row r="41" spans="2:9">
      <c r="B41" s="47"/>
      <c r="C41" s="49" t="s">
        <v>47</v>
      </c>
      <c r="D41" s="50"/>
      <c r="F41" s="31" t="s">
        <v>20</v>
      </c>
      <c r="G41" s="35">
        <f>SUM(E9,E17,E20,E26:E28)</f>
        <v>34</v>
      </c>
      <c r="H41" s="36">
        <f>(G41*100%)/135</f>
        <v>0.25185185185185183</v>
      </c>
    </row>
    <row r="42" spans="2:9">
      <c r="B42" s="48"/>
      <c r="C42" s="19">
        <f>MIN(E8:E36)</f>
        <v>1</v>
      </c>
      <c r="D42" s="9" t="s">
        <v>48</v>
      </c>
      <c r="F42" s="32" t="s">
        <v>26</v>
      </c>
      <c r="G42" s="33">
        <f>SUM(E29:E31,E25,E21:E23,E15:E16)</f>
        <v>42</v>
      </c>
      <c r="H42" s="34">
        <f>(G42*100%)/135</f>
        <v>0.31111111111111112</v>
      </c>
    </row>
    <row r="43" spans="2:9" ht="15.75" thickBot="1"/>
    <row r="44" spans="2:9">
      <c r="B44" s="51" t="s">
        <v>49</v>
      </c>
      <c r="C44" s="52"/>
      <c r="D44" s="53"/>
    </row>
    <row r="45" spans="2:9" ht="15.75" thickBot="1">
      <c r="B45" s="54">
        <f>COUNT(G8:G36)</f>
        <v>21</v>
      </c>
      <c r="C45" s="55"/>
      <c r="D45" s="56"/>
    </row>
    <row r="47" spans="2:9">
      <c r="B47" s="38" t="s">
        <v>50</v>
      </c>
      <c r="C47" s="39"/>
      <c r="D47" s="42">
        <f>AVERAGE(F8:F36)</f>
        <v>1235790.0344827587</v>
      </c>
    </row>
    <row r="48" spans="2:9">
      <c r="B48" s="40"/>
      <c r="C48" s="41"/>
      <c r="D48" s="43"/>
    </row>
    <row r="57" spans="1:1">
      <c r="A57" s="37"/>
    </row>
  </sheetData>
  <mergeCells count="8">
    <mergeCell ref="B47:C48"/>
    <mergeCell ref="D47:D48"/>
    <mergeCell ref="D3:I6"/>
    <mergeCell ref="B39:B42"/>
    <mergeCell ref="C39:D39"/>
    <mergeCell ref="C41:D41"/>
    <mergeCell ref="B44:D44"/>
    <mergeCell ref="B45:D4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2022-04-29T16:01:19Z</dcterms:modified>
</cp:coreProperties>
</file>