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Consignas" sheetId="2" r:id="rId1"/>
    <sheet name="Tabla1" sheetId="1" r:id="rId2"/>
    <sheet name="Hoja2" sheetId="3" r:id="rId3"/>
  </sheets>
  <definedNames>
    <definedName name="_xlnm._FilterDatabase" localSheetId="1" hidden="1">Tabla1!$A$1:$G$24</definedName>
  </definedNames>
  <calcPr calcId="124519"/>
</workbook>
</file>

<file path=xl/calcChain.xml><?xml version="1.0" encoding="utf-8"?>
<calcChain xmlns="http://schemas.openxmlformats.org/spreadsheetml/2006/main">
  <c r="C77" i="2"/>
  <c r="D50" i="1"/>
  <c r="D44"/>
  <c r="D45"/>
  <c r="D46"/>
  <c r="D47"/>
  <c r="D48"/>
  <c r="D49"/>
  <c r="C51"/>
  <c r="C50"/>
  <c r="C49"/>
  <c r="C48"/>
  <c r="C47"/>
  <c r="C46"/>
  <c r="C45"/>
  <c r="C44"/>
  <c r="L35"/>
  <c r="L34"/>
  <c r="L33"/>
  <c r="D31"/>
  <c r="H36"/>
  <c r="J9"/>
  <c r="J7"/>
  <c r="J6"/>
  <c r="J3"/>
  <c r="J2"/>
  <c r="G9"/>
  <c r="G28"/>
  <c r="G22"/>
  <c r="G30"/>
  <c r="G13"/>
  <c r="H13" s="1"/>
  <c r="G14"/>
  <c r="H14" s="1"/>
  <c r="G15"/>
  <c r="H15" s="1"/>
  <c r="G16"/>
  <c r="G17"/>
  <c r="H17" s="1"/>
  <c r="G18"/>
  <c r="G19"/>
  <c r="H19" s="1"/>
  <c r="G20"/>
  <c r="H20" s="1"/>
  <c r="G21"/>
  <c r="H21" s="1"/>
  <c r="G23"/>
  <c r="H23" s="1"/>
  <c r="G24"/>
  <c r="H24" s="1"/>
  <c r="G25"/>
  <c r="H25" s="1"/>
  <c r="G26"/>
  <c r="H26" s="1"/>
  <c r="G27"/>
  <c r="H27" s="1"/>
  <c r="G29"/>
  <c r="H29" s="1"/>
  <c r="G12"/>
  <c r="G11"/>
  <c r="H11" s="1"/>
  <c r="G10"/>
  <c r="H10" s="1"/>
  <c r="G8"/>
  <c r="H8" s="1"/>
  <c r="G7"/>
  <c r="H7" s="1"/>
  <c r="G6"/>
  <c r="H6" s="1"/>
  <c r="G5"/>
  <c r="H5" s="1"/>
  <c r="G4"/>
  <c r="H4" s="1"/>
  <c r="G2"/>
  <c r="H2" s="1"/>
</calcChain>
</file>

<file path=xl/sharedStrings.xml><?xml version="1.0" encoding="utf-8"?>
<sst xmlns="http://schemas.openxmlformats.org/spreadsheetml/2006/main" count="123" uniqueCount="62">
  <si>
    <t>Consigna</t>
  </si>
  <si>
    <t>Puntaje</t>
  </si>
  <si>
    <t>Valor Obtenido</t>
  </si>
  <si>
    <t>NOTA</t>
  </si>
  <si>
    <t>La tabla representa los casos de atención ambulatoria  atendidos en el mes</t>
  </si>
  <si>
    <t>Diagnóstico</t>
  </si>
  <si>
    <t>Enfermería</t>
  </si>
  <si>
    <t>Fecha  Atención</t>
  </si>
  <si>
    <t>Cardiología</t>
  </si>
  <si>
    <t>COVID</t>
  </si>
  <si>
    <t>Pediatría</t>
  </si>
  <si>
    <t>Neumología</t>
  </si>
  <si>
    <t>Rehabilitación</t>
  </si>
  <si>
    <t>tendinitis</t>
  </si>
  <si>
    <t>Migraña</t>
  </si>
  <si>
    <t>Quebradura</t>
  </si>
  <si>
    <t xml:space="preserve">ACV </t>
  </si>
  <si>
    <t>Curación</t>
  </si>
  <si>
    <t>Localidad</t>
  </si>
  <si>
    <t>Rivadavia</t>
  </si>
  <si>
    <t>Chimbas</t>
  </si>
  <si>
    <t>Rawson</t>
  </si>
  <si>
    <t>Sarmiento</t>
  </si>
  <si>
    <t>Santa Lucía</t>
  </si>
  <si>
    <t>Zonda</t>
  </si>
  <si>
    <t>Ullum</t>
  </si>
  <si>
    <t>Capital</t>
  </si>
  <si>
    <t>Costo Particular</t>
  </si>
  <si>
    <t>Obra Social</t>
  </si>
  <si>
    <t>Total Costo Unitario</t>
  </si>
  <si>
    <t>Total Costo</t>
  </si>
  <si>
    <t>No cubre</t>
  </si>
  <si>
    <t>Cant de atenciones</t>
  </si>
  <si>
    <t>1.- Elaborar el siguiente formato para la tabla de la hoja "Tabla 1"</t>
  </si>
  <si>
    <t>2.- Colocar el formato correcto de los valores en las celdas que correspondan</t>
  </si>
  <si>
    <t>3.- Obtener los valores de las siguientes columnas:</t>
  </si>
  <si>
    <t>*  Total Costo Unitario</t>
  </si>
  <si>
    <r>
      <t>*</t>
    </r>
    <r>
      <rPr>
        <b/>
        <sz val="11"/>
        <color theme="1"/>
        <rFont val="Calibri"/>
        <family val="2"/>
        <scheme val="minor"/>
      </rPr>
      <t xml:space="preserve">  Total Costo</t>
    </r>
    <r>
      <rPr>
        <sz val="11"/>
        <color theme="1"/>
        <rFont val="Calibri"/>
        <family val="2"/>
        <scheme val="minor"/>
      </rPr>
      <t xml:space="preserve"> - se debe tener en cuenta el Costo Unitario Total y el monto que cubre la obra social</t>
    </r>
  </si>
  <si>
    <t>4.- Debajo de la tabla, agregar las siguientes tablas:</t>
  </si>
  <si>
    <t xml:space="preserve">*  Mayor y menor cantidad de atenciones: </t>
  </si>
  <si>
    <t>*  Cantidad de diagnósticos cubiertos por Obra Social</t>
  </si>
  <si>
    <t>*   Costo promedio particular de atención</t>
  </si>
  <si>
    <r>
      <t xml:space="preserve">5.- Calcular el </t>
    </r>
    <r>
      <rPr>
        <b/>
        <sz val="11"/>
        <color theme="1"/>
        <rFont val="Calibri"/>
        <family val="2"/>
        <scheme val="minor"/>
      </rPr>
      <t>porcentaje</t>
    </r>
    <r>
      <rPr>
        <sz val="11"/>
        <color theme="1"/>
        <rFont val="Calibri"/>
        <family val="2"/>
        <scheme val="minor"/>
      </rPr>
      <t xml:space="preserve"> que representa la cantidad de casos de los departamentos: Rivadavia - Chimbas y Capital</t>
    </r>
  </si>
  <si>
    <t>6.- Elaborar un gráfico circular que compare los porcentajes de los departamentos del punto 5</t>
  </si>
  <si>
    <r>
      <t xml:space="preserve">7.- Elaborar un gráfico a elección que permita comparar el </t>
    </r>
    <r>
      <rPr>
        <b/>
        <sz val="12"/>
        <color theme="1"/>
        <rFont val="Calibri"/>
        <family val="2"/>
        <scheme val="minor"/>
      </rPr>
      <t xml:space="preserve">TOTAL COSTO </t>
    </r>
    <r>
      <rPr>
        <sz val="12"/>
        <color theme="1"/>
        <rFont val="Calibri"/>
        <family val="2"/>
        <scheme val="minor"/>
      </rPr>
      <t xml:space="preserve"> de los primeros 8 </t>
    </r>
    <r>
      <rPr>
        <b/>
        <sz val="12"/>
        <color theme="1"/>
        <rFont val="Calibri"/>
        <family val="2"/>
        <scheme val="minor"/>
      </rPr>
      <t>diagnósticos</t>
    </r>
  </si>
  <si>
    <t>ATENCIONES</t>
  </si>
  <si>
    <t>Menor cant. de atenciones</t>
  </si>
  <si>
    <t>Mayor cant. de atenciones</t>
  </si>
  <si>
    <t>Sta Lucia</t>
  </si>
  <si>
    <t>Enfermeria</t>
  </si>
  <si>
    <t xml:space="preserve"> cardio</t>
  </si>
  <si>
    <t>pediatria</t>
  </si>
  <si>
    <t>ENFERMERIA</t>
  </si>
  <si>
    <t>CARDIOLOGIA</t>
  </si>
  <si>
    <t>Cant. Diagnosticos cubiertos por la Obra Social</t>
  </si>
  <si>
    <t>COSTO PROM PARTICULAR DE ATENCION</t>
  </si>
  <si>
    <t>DPTO</t>
  </si>
  <si>
    <t>CANT DE CASOS</t>
  </si>
  <si>
    <t>%</t>
  </si>
  <si>
    <t>TOTAL</t>
  </si>
  <si>
    <t>TOTAL COSTO</t>
  </si>
  <si>
    <t>Se deben utilizar funciones</t>
  </si>
</sst>
</file>

<file path=xl/styles.xml><?xml version="1.0" encoding="utf-8"?>
<styleSheet xmlns="http://schemas.openxmlformats.org/spreadsheetml/2006/main">
  <numFmts count="3">
    <numFmt numFmtId="164" formatCode="_-* #,##0.00\ _€_-;\-* #,##0.00\ _€_-;_-* &quot;-&quot;??\ _€_-;_-@_-"/>
    <numFmt numFmtId="165" formatCode="dd/mm/yy"/>
    <numFmt numFmtId="166" formatCode="_-[$$-409]* #,##0.00_ ;_-[$$-409]* \-#,##0.00\ ;_-[$$-409]* &quot;-&quot;??_ ;_-@_ 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rgb="FFFF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0" fillId="2" borderId="0" xfId="0" applyFill="1"/>
    <xf numFmtId="0" fontId="3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5" fillId="0" borderId="0" xfId="0" applyFont="1" applyFill="1" applyBorder="1"/>
    <xf numFmtId="0" fontId="2" fillId="0" borderId="0" xfId="0" applyFont="1"/>
    <xf numFmtId="0" fontId="0" fillId="0" borderId="0" xfId="0" applyBorder="1"/>
    <xf numFmtId="0" fontId="2" fillId="7" borderId="0" xfId="0" applyFont="1" applyFill="1" applyBorder="1" applyAlignment="1">
      <alignment horizontal="center"/>
    </xf>
    <xf numFmtId="0" fontId="3" fillId="2" borderId="0" xfId="0" applyFont="1" applyFill="1" applyBorder="1" applyAlignment="1"/>
    <xf numFmtId="0" fontId="3" fillId="3" borderId="0" xfId="0" applyFont="1" applyFill="1" applyBorder="1" applyAlignment="1"/>
    <xf numFmtId="0" fontId="0" fillId="2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0" fontId="0" fillId="2" borderId="0" xfId="0" applyNumberFormat="1" applyFill="1" applyBorder="1" applyAlignment="1">
      <alignment horizontal="center"/>
    </xf>
    <xf numFmtId="10" fontId="0" fillId="3" borderId="0" xfId="0" applyNumberFormat="1" applyFill="1" applyBorder="1" applyAlignment="1">
      <alignment horizontal="center"/>
    </xf>
    <xf numFmtId="10" fontId="0" fillId="2" borderId="0" xfId="0" applyNumberFormat="1" applyFill="1" applyBorder="1" applyAlignment="1">
      <alignment horizontal="center" vertical="center"/>
    </xf>
    <xf numFmtId="9" fontId="1" fillId="5" borderId="1" xfId="0" applyNumberFormat="1" applyFont="1" applyFill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165" fontId="8" fillId="6" borderId="2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14" fontId="5" fillId="0" borderId="26" xfId="0" applyNumberFormat="1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166" fontId="5" fillId="0" borderId="26" xfId="1" applyNumberFormat="1" applyFont="1" applyFill="1" applyBorder="1" applyAlignment="1">
      <alignment horizontal="center" vertical="center"/>
    </xf>
    <xf numFmtId="0" fontId="5" fillId="0" borderId="26" xfId="0" applyNumberFormat="1" applyFont="1" applyFill="1" applyBorder="1" applyAlignment="1">
      <alignment horizontal="center"/>
    </xf>
    <xf numFmtId="166" fontId="5" fillId="0" borderId="26" xfId="0" applyNumberFormat="1" applyFont="1" applyFill="1" applyBorder="1" applyAlignment="1">
      <alignment horizontal="center"/>
    </xf>
    <xf numFmtId="166" fontId="6" fillId="0" borderId="26" xfId="0" applyNumberFormat="1" applyFont="1" applyFill="1" applyBorder="1" applyAlignment="1">
      <alignment horizontal="center"/>
    </xf>
    <xf numFmtId="166" fontId="1" fillId="0" borderId="26" xfId="0" applyNumberFormat="1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135"/>
    </xf>
    <xf numFmtId="0" fontId="2" fillId="0" borderId="6" xfId="0" applyFont="1" applyBorder="1" applyAlignment="1">
      <alignment horizontal="center" vertical="center" textRotation="135"/>
    </xf>
    <xf numFmtId="0" fontId="2" fillId="0" borderId="5" xfId="0" applyFont="1" applyBorder="1" applyAlignment="1">
      <alignment horizontal="center" vertical="center" textRotation="135"/>
    </xf>
    <xf numFmtId="0" fontId="1" fillId="7" borderId="1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1" fillId="8" borderId="14" xfId="0" applyFont="1" applyFill="1" applyBorder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166" fontId="0" fillId="9" borderId="23" xfId="0" applyNumberFormat="1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0" fontId="0" fillId="9" borderId="25" xfId="0" applyFill="1" applyBorder="1" applyAlignment="1">
      <alignment horizontal="center" vertical="center"/>
    </xf>
    <xf numFmtId="0" fontId="1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18"/>
  <c:chart>
    <c:plotArea>
      <c:layout>
        <c:manualLayout>
          <c:layoutTarget val="inner"/>
          <c:xMode val="edge"/>
          <c:yMode val="edge"/>
          <c:x val="0.14164179984162553"/>
          <c:y val="5.5611131302379269E-2"/>
          <c:w val="0.5306132876778743"/>
          <c:h val="0.88877773739524157"/>
        </c:manualLayout>
      </c:layout>
      <c:pieChart>
        <c:varyColors val="1"/>
        <c:ser>
          <c:idx val="0"/>
          <c:order val="0"/>
          <c:cat>
            <c:strRef>
              <c:f>(Tabla1!$J$33,Tabla1!$J$34,Tabla1!$J$35)</c:f>
              <c:strCache>
                <c:ptCount val="3"/>
                <c:pt idx="0">
                  <c:v>Rivadavia</c:v>
                </c:pt>
                <c:pt idx="1">
                  <c:v>Chimbas</c:v>
                </c:pt>
                <c:pt idx="2">
                  <c:v>Capital</c:v>
                </c:pt>
              </c:strCache>
            </c:strRef>
          </c:cat>
          <c:val>
            <c:numRef>
              <c:f>(Tabla1!$L$33,Tabla1!$L$34,Tabla1!$L$35)</c:f>
              <c:numCache>
                <c:formatCode>0.00%</c:formatCode>
                <c:ptCount val="3"/>
                <c:pt idx="0">
                  <c:v>9.6296296296296297E-2</c:v>
                </c:pt>
                <c:pt idx="1">
                  <c:v>0.25185185185185183</c:v>
                </c:pt>
                <c:pt idx="2">
                  <c:v>0.31111111111111112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1</xdr:row>
      <xdr:rowOff>66675</xdr:rowOff>
    </xdr:from>
    <xdr:to>
      <xdr:col>6</xdr:col>
      <xdr:colOff>504825</xdr:colOff>
      <xdr:row>5</xdr:row>
      <xdr:rowOff>47625</xdr:rowOff>
    </xdr:to>
    <xdr:pic>
      <xdr:nvPicPr>
        <xdr:cNvPr id="2" name="0 Imagen" descr="Descripción: LOGO COLOEG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21175" b="18846"/>
        <a:stretch>
          <a:fillRect/>
        </a:stretch>
      </xdr:blipFill>
      <xdr:spPr bwMode="auto">
        <a:xfrm>
          <a:off x="2047875" y="257175"/>
          <a:ext cx="3028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0</xdr:row>
      <xdr:rowOff>76200</xdr:rowOff>
    </xdr:from>
    <xdr:to>
      <xdr:col>2</xdr:col>
      <xdr:colOff>295275</xdr:colOff>
      <xdr:row>5</xdr:row>
      <xdr:rowOff>47625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5825" y="76200"/>
          <a:ext cx="9334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104774</xdr:colOff>
      <xdr:row>13</xdr:row>
      <xdr:rowOff>19050</xdr:rowOff>
    </xdr:from>
    <xdr:to>
      <xdr:col>7</xdr:col>
      <xdr:colOff>498456</xdr:colOff>
      <xdr:row>26</xdr:row>
      <xdr:rowOff>123825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b="52733"/>
        <a:stretch>
          <a:fillRect/>
        </a:stretch>
      </xdr:blipFill>
      <xdr:spPr bwMode="auto">
        <a:xfrm>
          <a:off x="104774" y="2514600"/>
          <a:ext cx="7108807" cy="2581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180975</xdr:colOff>
      <xdr:row>37</xdr:row>
      <xdr:rowOff>76200</xdr:rowOff>
    </xdr:from>
    <xdr:to>
      <xdr:col>3</xdr:col>
      <xdr:colOff>771525</xdr:colOff>
      <xdr:row>42</xdr:row>
      <xdr:rowOff>47625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42975" y="7172325"/>
          <a:ext cx="2324100" cy="914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152400</xdr:colOff>
      <xdr:row>44</xdr:row>
      <xdr:rowOff>114300</xdr:rowOff>
    </xdr:from>
    <xdr:to>
      <xdr:col>5</xdr:col>
      <xdr:colOff>66675</xdr:colOff>
      <xdr:row>47</xdr:row>
      <xdr:rowOff>133350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14400" y="8734425"/>
          <a:ext cx="3476625" cy="590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266700</xdr:colOff>
      <xdr:row>50</xdr:row>
      <xdr:rowOff>114300</xdr:rowOff>
    </xdr:from>
    <xdr:to>
      <xdr:col>4</xdr:col>
      <xdr:colOff>219075</xdr:colOff>
      <xdr:row>53</xdr:row>
      <xdr:rowOff>180975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028700" y="9886950"/>
          <a:ext cx="2752725" cy="647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76200</xdr:colOff>
      <xdr:row>56</xdr:row>
      <xdr:rowOff>57150</xdr:rowOff>
    </xdr:from>
    <xdr:to>
      <xdr:col>5</xdr:col>
      <xdr:colOff>209550</xdr:colOff>
      <xdr:row>61</xdr:row>
      <xdr:rowOff>28575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00200" y="10982325"/>
          <a:ext cx="2933700" cy="923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10466</xdr:colOff>
      <xdr:row>36</xdr:row>
      <xdr:rowOff>1</xdr:rowOff>
    </xdr:from>
    <xdr:to>
      <xdr:col>13</xdr:col>
      <xdr:colOff>502417</xdr:colOff>
      <xdr:row>49</xdr:row>
      <xdr:rowOff>41868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G78"/>
  <sheetViews>
    <sheetView tabSelected="1" topLeftCell="B40" workbookViewId="0">
      <selection activeCell="E77" sqref="E77"/>
    </sheetView>
  </sheetViews>
  <sheetFormatPr baseColWidth="10" defaultRowHeight="15"/>
  <cols>
    <col min="3" max="3" width="14.5703125" bestFit="1" customWidth="1"/>
    <col min="4" max="4" width="16" customWidth="1"/>
    <col min="7" max="8" width="24.42578125" bestFit="1" customWidth="1"/>
  </cols>
  <sheetData>
    <row r="8" spans="1:7" ht="15.75">
      <c r="A8" s="16" t="s">
        <v>4</v>
      </c>
      <c r="B8" s="5"/>
      <c r="C8" s="5"/>
      <c r="D8" s="5"/>
      <c r="E8" s="5"/>
      <c r="F8" s="5"/>
      <c r="G8" s="5"/>
    </row>
    <row r="9" spans="1:7" ht="15.75">
      <c r="A9" s="4"/>
      <c r="B9" s="4"/>
      <c r="C9" s="4"/>
      <c r="D9" s="5"/>
      <c r="E9" s="5"/>
      <c r="F9" s="5"/>
      <c r="G9" s="5"/>
    </row>
    <row r="12" spans="1:7">
      <c r="A12" t="s">
        <v>33</v>
      </c>
    </row>
    <row r="29" spans="1:2" ht="15.75">
      <c r="A29" s="6" t="s">
        <v>34</v>
      </c>
    </row>
    <row r="31" spans="1:2">
      <c r="A31" t="s">
        <v>35</v>
      </c>
    </row>
    <row r="32" spans="1:2">
      <c r="B32" s="14" t="s">
        <v>36</v>
      </c>
    </row>
    <row r="33" spans="1:2">
      <c r="B33" t="s">
        <v>37</v>
      </c>
    </row>
    <row r="35" spans="1:2" ht="15.75">
      <c r="A35" s="6" t="s">
        <v>38</v>
      </c>
    </row>
    <row r="37" spans="1:2" ht="15.75">
      <c r="B37" s="18" t="s">
        <v>39</v>
      </c>
    </row>
    <row r="41" spans="1:2" ht="14.25" customHeight="1"/>
    <row r="44" spans="1:2" ht="30.75" customHeight="1">
      <c r="B44" s="18" t="s">
        <v>40</v>
      </c>
    </row>
    <row r="50" spans="1:2" ht="15.75">
      <c r="A50" s="3"/>
      <c r="B50" s="18" t="s">
        <v>41</v>
      </c>
    </row>
    <row r="51" spans="1:2" ht="15.75">
      <c r="A51" s="3"/>
    </row>
    <row r="56" spans="1:2">
      <c r="A56" t="s">
        <v>42</v>
      </c>
    </row>
    <row r="64" spans="1:2" ht="15.75">
      <c r="A64" s="3" t="s">
        <v>43</v>
      </c>
    </row>
    <row r="66" spans="1:4" ht="15.75">
      <c r="A66" s="3" t="s">
        <v>44</v>
      </c>
    </row>
    <row r="68" spans="1:4" ht="15.75">
      <c r="A68" s="3"/>
    </row>
    <row r="69" spans="1:4">
      <c r="A69" s="7" t="s">
        <v>0</v>
      </c>
      <c r="B69" s="7" t="s">
        <v>1</v>
      </c>
      <c r="C69" s="8" t="s">
        <v>2</v>
      </c>
    </row>
    <row r="70" spans="1:4">
      <c r="A70" s="15">
        <v>1</v>
      </c>
      <c r="B70" s="9">
        <v>1</v>
      </c>
      <c r="C70" s="10">
        <v>0</v>
      </c>
    </row>
    <row r="71" spans="1:4">
      <c r="A71" s="15">
        <v>2</v>
      </c>
      <c r="B71" s="9">
        <v>0.5</v>
      </c>
      <c r="C71" s="10">
        <v>0.5</v>
      </c>
      <c r="D71" s="69"/>
    </row>
    <row r="72" spans="1:4">
      <c r="A72" s="15">
        <v>3</v>
      </c>
      <c r="B72" s="9">
        <v>1</v>
      </c>
      <c r="C72" s="10">
        <v>1</v>
      </c>
      <c r="D72" s="69"/>
    </row>
    <row r="73" spans="1:4">
      <c r="A73" s="15">
        <v>4</v>
      </c>
      <c r="B73" s="9">
        <v>3</v>
      </c>
      <c r="C73" s="10">
        <v>1</v>
      </c>
      <c r="D73" s="69" t="s">
        <v>61</v>
      </c>
    </row>
    <row r="74" spans="1:4">
      <c r="A74" s="15">
        <v>5</v>
      </c>
      <c r="B74" s="9">
        <v>1.5</v>
      </c>
      <c r="C74" s="10">
        <v>1.5</v>
      </c>
      <c r="D74" s="69"/>
    </row>
    <row r="75" spans="1:4">
      <c r="A75" s="15">
        <v>6</v>
      </c>
      <c r="B75" s="9">
        <v>1.5</v>
      </c>
      <c r="C75" s="11">
        <v>1.5</v>
      </c>
      <c r="D75" s="69"/>
    </row>
    <row r="76" spans="1:4" ht="15.75" thickBot="1">
      <c r="A76" s="15">
        <v>7</v>
      </c>
      <c r="B76" s="9">
        <v>1.5</v>
      </c>
      <c r="C76" s="11">
        <v>0</v>
      </c>
      <c r="D76" s="69"/>
    </row>
    <row r="77" spans="1:4" ht="15.75" thickBot="1">
      <c r="B77" s="12" t="s">
        <v>3</v>
      </c>
      <c r="C77" s="13">
        <f>SUM(C70:C76)</f>
        <v>5.5</v>
      </c>
      <c r="D77" s="69"/>
    </row>
    <row r="78" spans="1:4">
      <c r="D78" s="6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1"/>
  <sheetViews>
    <sheetView zoomScale="91" zoomScaleNormal="91" workbookViewId="0">
      <selection activeCell="D31" sqref="D31"/>
    </sheetView>
  </sheetViews>
  <sheetFormatPr baseColWidth="10" defaultRowHeight="15"/>
  <cols>
    <col min="1" max="1" width="11.42578125" style="1" customWidth="1"/>
    <col min="2" max="2" width="14.42578125" style="2" customWidth="1"/>
    <col min="3" max="3" width="14.5703125" style="2" customWidth="1"/>
    <col min="4" max="4" width="24.140625" bestFit="1" customWidth="1"/>
    <col min="5" max="5" width="19" style="1" customWidth="1"/>
    <col min="6" max="6" width="16.7109375" bestFit="1" customWidth="1"/>
    <col min="7" max="7" width="19.85546875" bestFit="1" customWidth="1"/>
    <col min="8" max="8" width="16.5703125" customWidth="1"/>
    <col min="10" max="10" width="12.7109375" customWidth="1"/>
    <col min="11" max="11" width="18.7109375" customWidth="1"/>
    <col min="12" max="12" width="12.85546875" customWidth="1"/>
  </cols>
  <sheetData>
    <row r="1" spans="1:11">
      <c r="A1" s="30" t="s">
        <v>7</v>
      </c>
      <c r="B1" s="30" t="s">
        <v>5</v>
      </c>
      <c r="C1" s="30" t="s">
        <v>18</v>
      </c>
      <c r="D1" s="30" t="s">
        <v>32</v>
      </c>
      <c r="E1" s="30" t="s">
        <v>27</v>
      </c>
      <c r="F1" s="31" t="s">
        <v>28</v>
      </c>
      <c r="G1" s="30" t="s">
        <v>29</v>
      </c>
      <c r="H1" s="30" t="s">
        <v>30</v>
      </c>
      <c r="I1" s="17"/>
    </row>
    <row r="2" spans="1:11">
      <c r="A2" s="33">
        <v>43116</v>
      </c>
      <c r="B2" s="34" t="s">
        <v>6</v>
      </c>
      <c r="C2" s="34" t="s">
        <v>19</v>
      </c>
      <c r="D2" s="34">
        <v>2</v>
      </c>
      <c r="E2" s="35">
        <v>9379</v>
      </c>
      <c r="F2" s="36">
        <v>1000</v>
      </c>
      <c r="G2" s="37">
        <f>(D2*E2)</f>
        <v>18758</v>
      </c>
      <c r="H2" s="38">
        <f>(G2-F2)</f>
        <v>17758</v>
      </c>
      <c r="I2" s="17"/>
      <c r="J2">
        <f>(D3+D11+D14+D20+D21+D22)</f>
        <v>34</v>
      </c>
      <c r="K2" t="s">
        <v>20</v>
      </c>
    </row>
    <row r="3" spans="1:11">
      <c r="A3" s="33">
        <v>42737</v>
      </c>
      <c r="B3" s="34" t="s">
        <v>8</v>
      </c>
      <c r="C3" s="34" t="s">
        <v>20</v>
      </c>
      <c r="D3" s="34">
        <v>1</v>
      </c>
      <c r="E3" s="35">
        <v>1945</v>
      </c>
      <c r="F3" s="36" t="s">
        <v>31</v>
      </c>
      <c r="G3" s="37">
        <v>1945</v>
      </c>
      <c r="H3" s="38">
        <v>1945</v>
      </c>
      <c r="I3" s="17"/>
      <c r="J3">
        <f>(D2+D12+D18+D26+D30)</f>
        <v>13</v>
      </c>
      <c r="K3" t="s">
        <v>19</v>
      </c>
    </row>
    <row r="4" spans="1:11">
      <c r="A4" s="33">
        <v>43847</v>
      </c>
      <c r="B4" s="34" t="s">
        <v>9</v>
      </c>
      <c r="C4" s="34" t="s">
        <v>21</v>
      </c>
      <c r="D4" s="34">
        <v>5</v>
      </c>
      <c r="E4" s="35">
        <v>3588</v>
      </c>
      <c r="F4" s="36">
        <v>500</v>
      </c>
      <c r="G4" s="37">
        <f t="shared" ref="G4:G12" si="0">(D4*E4)</f>
        <v>17940</v>
      </c>
      <c r="H4" s="38">
        <f>(G4-F4)</f>
        <v>17440</v>
      </c>
      <c r="I4" s="17"/>
      <c r="J4">
        <v>5</v>
      </c>
      <c r="K4" t="s">
        <v>21</v>
      </c>
    </row>
    <row r="5" spans="1:11">
      <c r="A5" s="33">
        <v>44571</v>
      </c>
      <c r="B5" s="34" t="s">
        <v>10</v>
      </c>
      <c r="C5" s="34" t="s">
        <v>22</v>
      </c>
      <c r="D5" s="34">
        <v>3</v>
      </c>
      <c r="E5" s="35">
        <v>1438</v>
      </c>
      <c r="F5" s="36">
        <v>650</v>
      </c>
      <c r="G5" s="37">
        <f t="shared" si="0"/>
        <v>4314</v>
      </c>
      <c r="H5" s="38">
        <f t="shared" ref="H5:H8" si="1">(G5-F5)</f>
        <v>3664</v>
      </c>
      <c r="I5" s="17"/>
      <c r="J5">
        <v>3</v>
      </c>
      <c r="K5" t="s">
        <v>22</v>
      </c>
    </row>
    <row r="6" spans="1:11">
      <c r="A6" s="33">
        <v>43479</v>
      </c>
      <c r="B6" s="34" t="s">
        <v>11</v>
      </c>
      <c r="C6" s="34" t="s">
        <v>23</v>
      </c>
      <c r="D6" s="34">
        <v>1</v>
      </c>
      <c r="E6" s="35">
        <v>1138024</v>
      </c>
      <c r="F6" s="36">
        <v>2000</v>
      </c>
      <c r="G6" s="37">
        <f t="shared" si="0"/>
        <v>1138024</v>
      </c>
      <c r="H6" s="38">
        <f t="shared" si="1"/>
        <v>1136024</v>
      </c>
      <c r="I6" s="17"/>
      <c r="J6">
        <f>(D6+D13+D28)</f>
        <v>9</v>
      </c>
      <c r="K6" t="s">
        <v>48</v>
      </c>
    </row>
    <row r="7" spans="1:11">
      <c r="A7" s="33">
        <v>43128</v>
      </c>
      <c r="B7" s="34" t="s">
        <v>12</v>
      </c>
      <c r="C7" s="34" t="s">
        <v>24</v>
      </c>
      <c r="D7" s="34">
        <v>9</v>
      </c>
      <c r="E7" s="35">
        <v>1660560</v>
      </c>
      <c r="F7" s="36">
        <v>350</v>
      </c>
      <c r="G7" s="37">
        <f t="shared" si="0"/>
        <v>14945040</v>
      </c>
      <c r="H7" s="38">
        <f>(G7-F7)</f>
        <v>14944690</v>
      </c>
      <c r="I7" s="17"/>
      <c r="J7">
        <f>(D29+D7)</f>
        <v>16</v>
      </c>
      <c r="K7" t="s">
        <v>24</v>
      </c>
    </row>
    <row r="8" spans="1:11">
      <c r="A8" s="33">
        <v>44225</v>
      </c>
      <c r="B8" s="34" t="s">
        <v>13</v>
      </c>
      <c r="C8" s="34" t="s">
        <v>25</v>
      </c>
      <c r="D8" s="34">
        <v>12</v>
      </c>
      <c r="E8" s="35">
        <v>753571</v>
      </c>
      <c r="F8" s="36">
        <v>700</v>
      </c>
      <c r="G8" s="37">
        <f t="shared" si="0"/>
        <v>9042852</v>
      </c>
      <c r="H8" s="38">
        <f t="shared" si="1"/>
        <v>9042152</v>
      </c>
      <c r="I8" s="17"/>
      <c r="J8">
        <v>12</v>
      </c>
      <c r="K8" t="s">
        <v>25</v>
      </c>
    </row>
    <row r="9" spans="1:11">
      <c r="A9" s="33">
        <v>43838</v>
      </c>
      <c r="B9" s="34" t="s">
        <v>14</v>
      </c>
      <c r="C9" s="34" t="s">
        <v>26</v>
      </c>
      <c r="D9" s="34">
        <v>2</v>
      </c>
      <c r="E9" s="35">
        <v>2158475</v>
      </c>
      <c r="F9" s="36" t="s">
        <v>31</v>
      </c>
      <c r="G9" s="37">
        <f t="shared" si="0"/>
        <v>4316950</v>
      </c>
      <c r="H9" s="38">
        <v>4316950</v>
      </c>
      <c r="I9" s="17"/>
      <c r="J9">
        <f>(D10+D9+D15+D16+D17+D19+D23+D24+D25)</f>
        <v>42</v>
      </c>
      <c r="K9" t="s">
        <v>26</v>
      </c>
    </row>
    <row r="10" spans="1:11">
      <c r="A10" s="33">
        <v>42737</v>
      </c>
      <c r="B10" s="34" t="s">
        <v>16</v>
      </c>
      <c r="C10" s="34" t="s">
        <v>26</v>
      </c>
      <c r="D10" s="34">
        <v>1</v>
      </c>
      <c r="E10" s="35">
        <v>627348</v>
      </c>
      <c r="F10" s="36">
        <v>650</v>
      </c>
      <c r="G10" s="37">
        <f t="shared" si="0"/>
        <v>627348</v>
      </c>
      <c r="H10" s="38">
        <f>(G10-F10)</f>
        <v>626698</v>
      </c>
      <c r="I10" s="17"/>
    </row>
    <row r="11" spans="1:11">
      <c r="A11" s="33">
        <v>44571</v>
      </c>
      <c r="B11" s="34" t="s">
        <v>15</v>
      </c>
      <c r="C11" s="34" t="s">
        <v>20</v>
      </c>
      <c r="D11" s="34">
        <v>3</v>
      </c>
      <c r="E11" s="35">
        <v>2042768</v>
      </c>
      <c r="F11" s="36">
        <v>350</v>
      </c>
      <c r="G11" s="37">
        <f t="shared" si="0"/>
        <v>6128304</v>
      </c>
      <c r="H11" s="38">
        <f>(G11-F11)</f>
        <v>6127954</v>
      </c>
      <c r="I11" s="17"/>
    </row>
    <row r="12" spans="1:11">
      <c r="A12" s="33">
        <v>43170</v>
      </c>
      <c r="B12" s="34" t="s">
        <v>9</v>
      </c>
      <c r="C12" s="34" t="s">
        <v>19</v>
      </c>
      <c r="D12" s="34">
        <v>4</v>
      </c>
      <c r="E12" s="35">
        <v>1647695</v>
      </c>
      <c r="F12" s="36" t="s">
        <v>31</v>
      </c>
      <c r="G12" s="37">
        <f t="shared" si="0"/>
        <v>6590780</v>
      </c>
      <c r="H12" s="38">
        <v>6590780</v>
      </c>
      <c r="I12" s="17"/>
      <c r="J12">
        <v>6</v>
      </c>
      <c r="K12" t="s">
        <v>9</v>
      </c>
    </row>
    <row r="13" spans="1:11">
      <c r="A13" s="33">
        <v>43112</v>
      </c>
      <c r="B13" s="34" t="s">
        <v>6</v>
      </c>
      <c r="C13" s="34" t="s">
        <v>23</v>
      </c>
      <c r="D13" s="34">
        <v>6</v>
      </c>
      <c r="E13" s="35">
        <v>999328</v>
      </c>
      <c r="F13" s="36">
        <v>2000</v>
      </c>
      <c r="G13" s="37">
        <f t="shared" ref="G13:G29" si="2">(D13*E13)</f>
        <v>5995968</v>
      </c>
      <c r="H13" s="38">
        <f t="shared" ref="H13:H29" si="3">(G13-F13)</f>
        <v>5993968</v>
      </c>
      <c r="I13" s="17"/>
      <c r="J13">
        <v>7</v>
      </c>
      <c r="K13" t="s">
        <v>49</v>
      </c>
    </row>
    <row r="14" spans="1:11">
      <c r="A14" s="33">
        <v>44225</v>
      </c>
      <c r="B14" s="34" t="s">
        <v>10</v>
      </c>
      <c r="C14" s="34" t="s">
        <v>20</v>
      </c>
      <c r="D14" s="34">
        <v>1</v>
      </c>
      <c r="E14" s="35">
        <v>2937300</v>
      </c>
      <c r="F14" s="36">
        <v>1000</v>
      </c>
      <c r="G14" s="37">
        <f t="shared" si="2"/>
        <v>2937300</v>
      </c>
      <c r="H14" s="38">
        <f t="shared" si="3"/>
        <v>2936300</v>
      </c>
      <c r="I14" s="17"/>
      <c r="J14">
        <v>1</v>
      </c>
      <c r="K14" t="s">
        <v>50</v>
      </c>
    </row>
    <row r="15" spans="1:11">
      <c r="A15" s="33">
        <v>43479</v>
      </c>
      <c r="B15" s="34" t="s">
        <v>16</v>
      </c>
      <c r="C15" s="34" t="s">
        <v>26</v>
      </c>
      <c r="D15" s="34">
        <v>1</v>
      </c>
      <c r="E15" s="35">
        <v>664700</v>
      </c>
      <c r="F15" s="36">
        <v>350</v>
      </c>
      <c r="G15" s="37">
        <f t="shared" si="2"/>
        <v>664700</v>
      </c>
      <c r="H15" s="38">
        <f t="shared" si="3"/>
        <v>664350</v>
      </c>
      <c r="I15" s="17"/>
      <c r="J15">
        <v>4</v>
      </c>
      <c r="K15" t="s">
        <v>51</v>
      </c>
    </row>
    <row r="16" spans="1:11">
      <c r="A16" s="33">
        <v>44225</v>
      </c>
      <c r="B16" s="34" t="s">
        <v>6</v>
      </c>
      <c r="C16" s="34" t="s">
        <v>26</v>
      </c>
      <c r="D16" s="34">
        <v>8</v>
      </c>
      <c r="E16" s="35">
        <v>1188090</v>
      </c>
      <c r="F16" s="36" t="s">
        <v>31</v>
      </c>
      <c r="G16" s="37">
        <f t="shared" si="2"/>
        <v>9504720</v>
      </c>
      <c r="H16" s="38">
        <v>9504720</v>
      </c>
      <c r="I16" s="17"/>
    </row>
    <row r="17" spans="1:12">
      <c r="A17" s="33">
        <v>43838</v>
      </c>
      <c r="B17" s="34" t="s">
        <v>9</v>
      </c>
      <c r="C17" s="34" t="s">
        <v>26</v>
      </c>
      <c r="D17" s="34">
        <v>10</v>
      </c>
      <c r="E17" s="35">
        <v>1385910</v>
      </c>
      <c r="F17" s="36">
        <v>650</v>
      </c>
      <c r="G17" s="37">
        <f t="shared" si="2"/>
        <v>13859100</v>
      </c>
      <c r="H17" s="38">
        <f>(G17-F17)</f>
        <v>13858450</v>
      </c>
      <c r="I17" s="17"/>
    </row>
    <row r="18" spans="1:12">
      <c r="A18" s="33">
        <v>43250</v>
      </c>
      <c r="B18" s="34" t="s">
        <v>9</v>
      </c>
      <c r="C18" s="34" t="s">
        <v>19</v>
      </c>
      <c r="D18" s="34">
        <v>3</v>
      </c>
      <c r="E18" s="35">
        <v>1800516</v>
      </c>
      <c r="F18" s="36" t="s">
        <v>31</v>
      </c>
      <c r="G18" s="37">
        <f t="shared" si="2"/>
        <v>5401548</v>
      </c>
      <c r="H18" s="38">
        <v>5401548</v>
      </c>
      <c r="I18" s="17"/>
    </row>
    <row r="19" spans="1:12">
      <c r="A19" s="33">
        <v>44571</v>
      </c>
      <c r="B19" s="34" t="s">
        <v>17</v>
      </c>
      <c r="C19" s="34" t="s">
        <v>26</v>
      </c>
      <c r="D19" s="34">
        <v>8</v>
      </c>
      <c r="E19" s="35">
        <v>1679605</v>
      </c>
      <c r="F19" s="36">
        <v>2000</v>
      </c>
      <c r="G19" s="37">
        <f t="shared" si="2"/>
        <v>13436840</v>
      </c>
      <c r="H19" s="38">
        <f t="shared" si="3"/>
        <v>13434840</v>
      </c>
      <c r="I19" s="17"/>
    </row>
    <row r="20" spans="1:12">
      <c r="A20" s="33">
        <v>43479</v>
      </c>
      <c r="B20" s="34" t="s">
        <v>6</v>
      </c>
      <c r="C20" s="34" t="s">
        <v>20</v>
      </c>
      <c r="D20" s="34">
        <v>7</v>
      </c>
      <c r="E20" s="35">
        <v>731700</v>
      </c>
      <c r="F20" s="36">
        <v>700</v>
      </c>
      <c r="G20" s="37">
        <f t="shared" si="2"/>
        <v>5121900</v>
      </c>
      <c r="H20" s="38">
        <f t="shared" si="3"/>
        <v>5121200</v>
      </c>
      <c r="I20" s="17"/>
    </row>
    <row r="21" spans="1:12">
      <c r="A21" s="33">
        <v>44571</v>
      </c>
      <c r="B21" s="34" t="s">
        <v>17</v>
      </c>
      <c r="C21" s="34" t="s">
        <v>20</v>
      </c>
      <c r="D21" s="34">
        <v>13</v>
      </c>
      <c r="E21" s="35">
        <v>779868</v>
      </c>
      <c r="F21" s="36">
        <v>650</v>
      </c>
      <c r="G21" s="37">
        <f t="shared" si="2"/>
        <v>10138284</v>
      </c>
      <c r="H21" s="38">
        <f t="shared" si="3"/>
        <v>10137634</v>
      </c>
      <c r="I21" s="17"/>
    </row>
    <row r="22" spans="1:12">
      <c r="A22" s="33">
        <v>43121</v>
      </c>
      <c r="B22" s="34" t="s">
        <v>17</v>
      </c>
      <c r="C22" s="34" t="s">
        <v>20</v>
      </c>
      <c r="D22" s="34">
        <v>9</v>
      </c>
      <c r="E22" s="35">
        <v>2020992</v>
      </c>
      <c r="F22" s="36" t="s">
        <v>31</v>
      </c>
      <c r="G22" s="37">
        <f>(D22*E22)</f>
        <v>18188928</v>
      </c>
      <c r="H22" s="38">
        <v>18188928</v>
      </c>
      <c r="I22" s="17"/>
    </row>
    <row r="23" spans="1:12">
      <c r="A23" s="33">
        <v>43312</v>
      </c>
      <c r="B23" s="34" t="s">
        <v>16</v>
      </c>
      <c r="C23" s="34" t="s">
        <v>26</v>
      </c>
      <c r="D23" s="34">
        <v>2</v>
      </c>
      <c r="E23" s="35">
        <v>492156</v>
      </c>
      <c r="F23" s="36">
        <v>2000</v>
      </c>
      <c r="G23" s="37">
        <f t="shared" si="2"/>
        <v>984312</v>
      </c>
      <c r="H23" s="38">
        <f t="shared" si="3"/>
        <v>982312</v>
      </c>
      <c r="I23" s="17"/>
    </row>
    <row r="24" spans="1:12">
      <c r="A24" s="33">
        <v>43838</v>
      </c>
      <c r="B24" s="34" t="s">
        <v>9</v>
      </c>
      <c r="C24" s="34" t="s">
        <v>26</v>
      </c>
      <c r="D24" s="34">
        <v>4</v>
      </c>
      <c r="E24" s="35">
        <v>474600</v>
      </c>
      <c r="F24" s="36">
        <v>1000</v>
      </c>
      <c r="G24" s="37">
        <f t="shared" si="2"/>
        <v>1898400</v>
      </c>
      <c r="H24" s="38">
        <f t="shared" si="3"/>
        <v>1897400</v>
      </c>
      <c r="I24" s="17"/>
    </row>
    <row r="25" spans="1:12">
      <c r="A25" s="33">
        <v>44571</v>
      </c>
      <c r="B25" s="34" t="s">
        <v>6</v>
      </c>
      <c r="C25" s="34" t="s">
        <v>26</v>
      </c>
      <c r="D25" s="34">
        <v>6</v>
      </c>
      <c r="E25" s="35">
        <v>995520</v>
      </c>
      <c r="F25" s="36">
        <v>650</v>
      </c>
      <c r="G25" s="37">
        <f t="shared" si="2"/>
        <v>5973120</v>
      </c>
      <c r="H25" s="38">
        <f t="shared" si="3"/>
        <v>5972470</v>
      </c>
      <c r="I25" s="17"/>
    </row>
    <row r="26" spans="1:12">
      <c r="A26" s="33">
        <v>43361</v>
      </c>
      <c r="B26" s="34" t="s">
        <v>6</v>
      </c>
      <c r="C26" s="34" t="s">
        <v>19</v>
      </c>
      <c r="D26" s="34">
        <v>1</v>
      </c>
      <c r="E26" s="35">
        <v>1107108</v>
      </c>
      <c r="F26" s="36">
        <v>2000</v>
      </c>
      <c r="G26" s="37">
        <f t="shared" si="2"/>
        <v>1107108</v>
      </c>
      <c r="H26" s="38">
        <f t="shared" si="3"/>
        <v>1105108</v>
      </c>
      <c r="I26" s="17"/>
    </row>
    <row r="27" spans="1:12">
      <c r="A27" s="33">
        <v>43479</v>
      </c>
      <c r="B27" s="34" t="s">
        <v>9</v>
      </c>
      <c r="C27" s="34" t="s">
        <v>19</v>
      </c>
      <c r="D27" s="34">
        <v>1</v>
      </c>
      <c r="E27" s="35">
        <v>1449629</v>
      </c>
      <c r="F27" s="36">
        <v>1000</v>
      </c>
      <c r="G27" s="37">
        <f t="shared" si="2"/>
        <v>1449629</v>
      </c>
      <c r="H27" s="38">
        <f t="shared" si="3"/>
        <v>1448629</v>
      </c>
      <c r="I27" s="17"/>
    </row>
    <row r="28" spans="1:12">
      <c r="A28" s="33">
        <v>44571</v>
      </c>
      <c r="B28" s="34" t="s">
        <v>10</v>
      </c>
      <c r="C28" s="34" t="s">
        <v>23</v>
      </c>
      <c r="D28" s="34">
        <v>2</v>
      </c>
      <c r="E28" s="35">
        <v>924294</v>
      </c>
      <c r="F28" s="36" t="s">
        <v>31</v>
      </c>
      <c r="G28" s="37">
        <f>(D28*E28)</f>
        <v>1848588</v>
      </c>
      <c r="H28" s="39">
        <v>1848588</v>
      </c>
      <c r="I28" s="17"/>
    </row>
    <row r="29" spans="1:12">
      <c r="A29" s="33">
        <v>43838</v>
      </c>
      <c r="B29" s="34" t="s">
        <v>6</v>
      </c>
      <c r="C29" s="34" t="s">
        <v>24</v>
      </c>
      <c r="D29" s="34">
        <v>7</v>
      </c>
      <c r="E29" s="35">
        <v>1024380</v>
      </c>
      <c r="F29" s="36">
        <v>650</v>
      </c>
      <c r="G29" s="37">
        <f t="shared" si="2"/>
        <v>7170660</v>
      </c>
      <c r="H29" s="38">
        <f t="shared" si="3"/>
        <v>7170010</v>
      </c>
      <c r="I29" s="17"/>
    </row>
    <row r="30" spans="1:12">
      <c r="A30" s="33">
        <v>42737</v>
      </c>
      <c r="B30" s="34" t="s">
        <v>10</v>
      </c>
      <c r="C30" s="34" t="s">
        <v>19</v>
      </c>
      <c r="D30" s="34">
        <v>3</v>
      </c>
      <c r="E30" s="35">
        <v>472615</v>
      </c>
      <c r="F30" s="36" t="s">
        <v>31</v>
      </c>
      <c r="G30" s="37">
        <f>(D30*E30)</f>
        <v>1417845</v>
      </c>
      <c r="H30" s="38">
        <v>1417845</v>
      </c>
      <c r="I30" s="17"/>
    </row>
    <row r="31" spans="1:12" ht="15.75" thickBot="1">
      <c r="A31" s="40" t="s">
        <v>59</v>
      </c>
      <c r="B31" s="41"/>
      <c r="C31" s="42"/>
      <c r="D31" s="32">
        <f>SUM(D2:D30)</f>
        <v>135</v>
      </c>
    </row>
    <row r="32" spans="1:12" ht="15" customHeight="1" thickBot="1">
      <c r="D32" s="1"/>
      <c r="E32" s="49" t="s">
        <v>54</v>
      </c>
      <c r="F32" s="50"/>
      <c r="G32" s="50"/>
      <c r="H32" s="51"/>
      <c r="J32" s="20" t="s">
        <v>56</v>
      </c>
      <c r="K32" s="20" t="s">
        <v>57</v>
      </c>
      <c r="L32" s="20" t="s">
        <v>58</v>
      </c>
    </row>
    <row r="33" spans="1:12" ht="15.75" customHeight="1">
      <c r="D33" s="1"/>
      <c r="E33" s="63"/>
      <c r="F33" s="64"/>
      <c r="G33" s="64"/>
      <c r="H33" s="65"/>
      <c r="J33" s="21" t="s">
        <v>19</v>
      </c>
      <c r="K33" s="23">
        <v>13</v>
      </c>
      <c r="L33" s="25">
        <f>(K33/D31)</f>
        <v>9.6296296296296297E-2</v>
      </c>
    </row>
    <row r="34" spans="1:12" ht="15.75">
      <c r="E34" s="19"/>
      <c r="F34" s="19"/>
      <c r="G34" s="19"/>
      <c r="H34" s="19"/>
      <c r="J34" s="22" t="s">
        <v>20</v>
      </c>
      <c r="K34" s="24">
        <v>34</v>
      </c>
      <c r="L34" s="26">
        <f>(K34/D31)</f>
        <v>0.25185185185185183</v>
      </c>
    </row>
    <row r="35" spans="1:12" ht="14.25" customHeight="1" thickBot="1">
      <c r="A35" s="43" t="s">
        <v>45</v>
      </c>
      <c r="B35" s="46" t="s">
        <v>47</v>
      </c>
      <c r="C35" s="46"/>
      <c r="E35" s="19"/>
      <c r="F35" s="19"/>
      <c r="G35" s="19"/>
      <c r="H35" s="19"/>
      <c r="J35" s="21" t="s">
        <v>26</v>
      </c>
      <c r="K35" s="23">
        <v>42</v>
      </c>
      <c r="L35" s="27">
        <f>(K35/D31)</f>
        <v>0.31111111111111112</v>
      </c>
    </row>
    <row r="36" spans="1:12" ht="15.75" thickTop="1">
      <c r="A36" s="44"/>
      <c r="B36" s="61">
        <v>7</v>
      </c>
      <c r="C36" s="9" t="s">
        <v>52</v>
      </c>
      <c r="E36" s="52" t="s">
        <v>55</v>
      </c>
      <c r="F36" s="53"/>
      <c r="G36" s="54"/>
      <c r="H36" s="66">
        <f>SUM(E2:E30)/8</f>
        <v>3896637.75</v>
      </c>
    </row>
    <row r="37" spans="1:12">
      <c r="A37" s="44"/>
      <c r="B37" s="47" t="s">
        <v>46</v>
      </c>
      <c r="C37" s="48"/>
      <c r="E37" s="55"/>
      <c r="F37" s="56"/>
      <c r="G37" s="57"/>
      <c r="H37" s="67"/>
      <c r="I37" s="19"/>
    </row>
    <row r="38" spans="1:12" ht="15.75" thickBot="1">
      <c r="A38" s="45"/>
      <c r="B38" s="62">
        <v>1</v>
      </c>
      <c r="C38" s="9" t="s">
        <v>53</v>
      </c>
      <c r="E38" s="58"/>
      <c r="F38" s="59"/>
      <c r="G38" s="60"/>
      <c r="H38" s="68"/>
    </row>
    <row r="39" spans="1:12" ht="15.75" thickTop="1">
      <c r="F39" s="19"/>
    </row>
    <row r="43" spans="1:12">
      <c r="A43" s="7" t="s">
        <v>0</v>
      </c>
      <c r="B43" s="7" t="s">
        <v>1</v>
      </c>
      <c r="C43" s="8" t="s">
        <v>2</v>
      </c>
      <c r="D43" s="8" t="s">
        <v>60</v>
      </c>
    </row>
    <row r="44" spans="1:12">
      <c r="A44" s="15">
        <v>1</v>
      </c>
      <c r="B44" s="9">
        <v>1</v>
      </c>
      <c r="C44" s="10">
        <f>SUM(B44+A44)</f>
        <v>2</v>
      </c>
      <c r="D44" s="28">
        <f>SUM(C44+B44)/38</f>
        <v>7.8947368421052627E-2</v>
      </c>
    </row>
    <row r="45" spans="1:12">
      <c r="A45" s="15">
        <v>2</v>
      </c>
      <c r="B45" s="9">
        <v>0.5</v>
      </c>
      <c r="C45" s="10">
        <f t="shared" ref="C45:C50" si="4">(A45+B45)</f>
        <v>2.5</v>
      </c>
      <c r="D45" s="28">
        <f t="shared" ref="D45:D49" si="5">SUM(C45+B45)/38</f>
        <v>7.8947368421052627E-2</v>
      </c>
    </row>
    <row r="46" spans="1:12">
      <c r="A46" s="15">
        <v>3</v>
      </c>
      <c r="B46" s="9">
        <v>1</v>
      </c>
      <c r="C46" s="10">
        <f t="shared" si="4"/>
        <v>4</v>
      </c>
      <c r="D46" s="28">
        <f t="shared" si="5"/>
        <v>0.13157894736842105</v>
      </c>
    </row>
    <row r="47" spans="1:12">
      <c r="A47" s="15">
        <v>4</v>
      </c>
      <c r="B47" s="9">
        <v>3</v>
      </c>
      <c r="C47" s="10">
        <f t="shared" si="4"/>
        <v>7</v>
      </c>
      <c r="D47" s="28">
        <f t="shared" si="5"/>
        <v>0.26315789473684209</v>
      </c>
    </row>
    <row r="48" spans="1:12">
      <c r="A48" s="15">
        <v>5</v>
      </c>
      <c r="B48" s="9">
        <v>1.5</v>
      </c>
      <c r="C48" s="10">
        <f t="shared" si="4"/>
        <v>6.5</v>
      </c>
      <c r="D48" s="28">
        <f t="shared" si="5"/>
        <v>0.21052631578947367</v>
      </c>
    </row>
    <row r="49" spans="1:4">
      <c r="A49" s="15">
        <v>6</v>
      </c>
      <c r="B49" s="9">
        <v>1.5</v>
      </c>
      <c r="C49" s="11">
        <f t="shared" si="4"/>
        <v>7.5</v>
      </c>
      <c r="D49" s="28">
        <f t="shared" si="5"/>
        <v>0.23684210526315788</v>
      </c>
    </row>
    <row r="50" spans="1:4" ht="15.75" thickBot="1">
      <c r="A50" s="15">
        <v>7</v>
      </c>
      <c r="B50" s="9">
        <v>1.5</v>
      </c>
      <c r="C50" s="11">
        <f t="shared" si="4"/>
        <v>8.5</v>
      </c>
      <c r="D50" s="28">
        <f>SUM(C50+B50)/38</f>
        <v>0.26315789473684209</v>
      </c>
    </row>
    <row r="51" spans="1:4" ht="15.75" thickBot="1">
      <c r="A51"/>
      <c r="B51" s="12" t="s">
        <v>3</v>
      </c>
      <c r="C51" s="29">
        <f>(C44*C50)/7</f>
        <v>2.4285714285714284</v>
      </c>
    </row>
  </sheetData>
  <mergeCells count="8">
    <mergeCell ref="A31:C31"/>
    <mergeCell ref="A35:A38"/>
    <mergeCell ref="B35:C35"/>
    <mergeCell ref="B37:C37"/>
    <mergeCell ref="E32:H32"/>
    <mergeCell ref="E33:H33"/>
    <mergeCell ref="E36:G38"/>
    <mergeCell ref="H36:H38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8" sqref="D18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Consignas</vt:lpstr>
      <vt:lpstr>Tabla1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</dc:creator>
  <cp:lastModifiedBy>Cecilia Marcuzzi</cp:lastModifiedBy>
  <dcterms:created xsi:type="dcterms:W3CDTF">2019-08-16T00:49:15Z</dcterms:created>
  <dcterms:modified xsi:type="dcterms:W3CDTF">2022-04-29T16:11:21Z</dcterms:modified>
</cp:coreProperties>
</file>