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240" yWindow="75" windowWidth="20115" windowHeight="7995"/>
  </bookViews>
  <sheets>
    <sheet name="Consignas" sheetId="2" r:id="rId1"/>
    <sheet name="Tabla1" sheetId="1" r:id="rId2"/>
    <sheet name="Hoja2" sheetId="3" r:id="rId3"/>
  </sheets>
  <definedNames>
    <definedName name="_xlnm._FilterDatabase" localSheetId="1" hidden="1">Tabla1!$G$13:$M$36</definedName>
  </definedNames>
  <calcPr calcId="124519"/>
</workbook>
</file>

<file path=xl/calcChain.xml><?xml version="1.0" encoding="utf-8"?>
<calcChain xmlns="http://schemas.openxmlformats.org/spreadsheetml/2006/main">
  <c r="C77" i="2"/>
  <c r="T80" i="1" l="1"/>
  <c r="AA60"/>
  <c r="Z68"/>
  <c r="AA68" s="1"/>
  <c r="Z67"/>
  <c r="Z66"/>
  <c r="AA66" s="1"/>
  <c r="Z65"/>
  <c r="AA65" s="1"/>
  <c r="Z64"/>
  <c r="AA64" s="1"/>
  <c r="Z63"/>
  <c r="AA63" s="1"/>
  <c r="Z62"/>
  <c r="AA62" s="1"/>
  <c r="Z61"/>
  <c r="AA61" s="1"/>
  <c r="Z60"/>
  <c r="AA67"/>
  <c r="X85"/>
  <c r="F54"/>
  <c r="Y85" s="1"/>
  <c r="X83"/>
  <c r="X84"/>
  <c r="M15"/>
  <c r="N15" s="1"/>
  <c r="N27"/>
  <c r="M27"/>
  <c r="M28"/>
  <c r="N28" s="1"/>
  <c r="M29"/>
  <c r="N29" s="1"/>
  <c r="M30"/>
  <c r="N30" s="1"/>
  <c r="M31"/>
  <c r="N31" s="1"/>
  <c r="M32"/>
  <c r="N32" s="1"/>
  <c r="M33"/>
  <c r="N33" s="1"/>
  <c r="M34"/>
  <c r="N34" s="1"/>
  <c r="M35"/>
  <c r="N35" s="1"/>
  <c r="M36"/>
  <c r="N36" s="1"/>
  <c r="M37"/>
  <c r="N37" s="1"/>
  <c r="M38"/>
  <c r="N38" s="1"/>
  <c r="M39"/>
  <c r="N39" s="1"/>
  <c r="M40"/>
  <c r="N40" s="1"/>
  <c r="M41"/>
  <c r="N41" s="1"/>
  <c r="M42"/>
  <c r="N42" s="1"/>
  <c r="M21"/>
  <c r="N21" s="1"/>
  <c r="M22"/>
  <c r="N22" s="1"/>
  <c r="M23"/>
  <c r="N23" s="1"/>
  <c r="M24"/>
  <c r="N24" s="1"/>
  <c r="M25"/>
  <c r="N25" s="1"/>
  <c r="M26"/>
  <c r="N26" s="1"/>
  <c r="M17"/>
  <c r="N17" s="1"/>
  <c r="M18"/>
  <c r="N18" s="1"/>
  <c r="M19"/>
  <c r="N19" s="1"/>
  <c r="M20"/>
  <c r="N20" s="1"/>
  <c r="M16"/>
  <c r="N16" s="1"/>
  <c r="M14"/>
  <c r="N14" s="1"/>
  <c r="Y84" l="1"/>
  <c r="Y83"/>
</calcChain>
</file>

<file path=xl/sharedStrings.xml><?xml version="1.0" encoding="utf-8"?>
<sst xmlns="http://schemas.openxmlformats.org/spreadsheetml/2006/main" count="144" uniqueCount="74">
  <si>
    <t>Consigna</t>
  </si>
  <si>
    <t>Puntaje</t>
  </si>
  <si>
    <t>Valor Obtenido</t>
  </si>
  <si>
    <t>NOTA</t>
  </si>
  <si>
    <t>La tabla representa los casos de atención ambulatoria  atendidos en el mes</t>
  </si>
  <si>
    <t>Diagnóstico</t>
  </si>
  <si>
    <t>Enfermería</t>
  </si>
  <si>
    <t>Fecha  Atención</t>
  </si>
  <si>
    <t>Cardiología</t>
  </si>
  <si>
    <t>COVID</t>
  </si>
  <si>
    <t>Pediatría</t>
  </si>
  <si>
    <t>Neumología</t>
  </si>
  <si>
    <t>Rehabilitación</t>
  </si>
  <si>
    <t>tendinitis</t>
  </si>
  <si>
    <t>Migraña</t>
  </si>
  <si>
    <t>Quebradura</t>
  </si>
  <si>
    <t xml:space="preserve">ACV </t>
  </si>
  <si>
    <t>Curación</t>
  </si>
  <si>
    <t>Localidad</t>
  </si>
  <si>
    <t>Rivadavia</t>
  </si>
  <si>
    <t>Chimbas</t>
  </si>
  <si>
    <t>Rawson</t>
  </si>
  <si>
    <t>Sarmiento</t>
  </si>
  <si>
    <t>Santa Lucía</t>
  </si>
  <si>
    <t>Zonda</t>
  </si>
  <si>
    <t>Ullum</t>
  </si>
  <si>
    <t>Capital</t>
  </si>
  <si>
    <t>Costo Particular</t>
  </si>
  <si>
    <t>Obra Social</t>
  </si>
  <si>
    <t>Total Costo Unitario</t>
  </si>
  <si>
    <t>Total Costo</t>
  </si>
  <si>
    <t>No cubre</t>
  </si>
  <si>
    <t>Cant de atenciones</t>
  </si>
  <si>
    <t>1.- Elaborar el siguiente formato para la tabla de la hoja "Tabla 1"</t>
  </si>
  <si>
    <t>2.- Colocar el formato correcto de los valores en las celdas que correspondan</t>
  </si>
  <si>
    <t>3.- Obtener los valores de las siguientes columnas:</t>
  </si>
  <si>
    <t>*  Total Costo Unitario</t>
  </si>
  <si>
    <r>
      <t>*</t>
    </r>
    <r>
      <rPr>
        <b/>
        <sz val="11"/>
        <color theme="1"/>
        <rFont val="Calibri"/>
        <family val="2"/>
        <scheme val="minor"/>
      </rPr>
      <t xml:space="preserve">  Total Costo</t>
    </r>
    <r>
      <rPr>
        <sz val="11"/>
        <color theme="1"/>
        <rFont val="Calibri"/>
        <family val="2"/>
        <scheme val="minor"/>
      </rPr>
      <t xml:space="preserve"> - se debe tener en cuenta el Costo Unitario Total y el monto que cubre la obra social</t>
    </r>
  </si>
  <si>
    <t>4.- Debajo de la tabla, agregar las siguientes tablas:</t>
  </si>
  <si>
    <t xml:space="preserve">*  Mayor y menor cantidad de atenciones: </t>
  </si>
  <si>
    <t>*  Cantidad de diagnósticos cubiertos por Obra Social</t>
  </si>
  <si>
    <t>*   Costo promedio particular de atención</t>
  </si>
  <si>
    <r>
      <t xml:space="preserve">5.- Calcular el </t>
    </r>
    <r>
      <rPr>
        <b/>
        <sz val="11"/>
        <color theme="1"/>
        <rFont val="Calibri"/>
        <family val="2"/>
        <scheme val="minor"/>
      </rPr>
      <t>porcentaje</t>
    </r>
    <r>
      <rPr>
        <sz val="11"/>
        <color theme="1"/>
        <rFont val="Calibri"/>
        <family val="2"/>
        <scheme val="minor"/>
      </rPr>
      <t xml:space="preserve"> que representa la cantidad de casos de los departamentos: Rivadavia - Chimbas y Capital</t>
    </r>
  </si>
  <si>
    <t>6.- Elaborar un gráfico circular que compare los porcentajes de los departamentos del punto 5</t>
  </si>
  <si>
    <r>
      <t xml:space="preserve">7.- Elaborar un gráfico a elección que permita comparar el </t>
    </r>
    <r>
      <rPr>
        <b/>
        <sz val="12"/>
        <color theme="1"/>
        <rFont val="Calibri"/>
        <family val="2"/>
        <scheme val="minor"/>
      </rPr>
      <t xml:space="preserve">TOTAL COSTO </t>
    </r>
    <r>
      <rPr>
        <sz val="12"/>
        <color theme="1"/>
        <rFont val="Calibri"/>
        <family val="2"/>
        <scheme val="minor"/>
      </rPr>
      <t xml:space="preserve"> de los primeros 8 </t>
    </r>
    <r>
      <rPr>
        <b/>
        <sz val="12"/>
        <color theme="1"/>
        <rFont val="Calibri"/>
        <family val="2"/>
        <scheme val="minor"/>
      </rPr>
      <t>diagnósticos</t>
    </r>
  </si>
  <si>
    <t xml:space="preserve">ATENCIONES </t>
  </si>
  <si>
    <t xml:space="preserve">Mayor cantidad de atenciones </t>
  </si>
  <si>
    <t xml:space="preserve">menor cantidad de atenciones </t>
  </si>
  <si>
    <t xml:space="preserve">enfermeria </t>
  </si>
  <si>
    <t>cardiologia</t>
  </si>
  <si>
    <t xml:space="preserve">cantidad de diagnosticos cubiertos por obra social </t>
  </si>
  <si>
    <t xml:space="preserve">costo promedio particular de atencion </t>
  </si>
  <si>
    <t>dpt</t>
  </si>
  <si>
    <t xml:space="preserve">chimbas </t>
  </si>
  <si>
    <t xml:space="preserve">capital </t>
  </si>
  <si>
    <t xml:space="preserve">rivadavia </t>
  </si>
  <si>
    <t>casos</t>
  </si>
  <si>
    <t>%</t>
  </si>
  <si>
    <t xml:space="preserve"> </t>
  </si>
  <si>
    <t>fechas atencion</t>
  </si>
  <si>
    <t>diagnostico</t>
  </si>
  <si>
    <t>localidad</t>
  </si>
  <si>
    <t xml:space="preserve">cant de atenciones </t>
  </si>
  <si>
    <t>costo particular</t>
  </si>
  <si>
    <t>obra social</t>
  </si>
  <si>
    <t>totaal costo unitario</t>
  </si>
  <si>
    <t>total costo</t>
  </si>
  <si>
    <t>C</t>
  </si>
  <si>
    <t xml:space="preserve"> Enfermería</t>
  </si>
  <si>
    <t xml:space="preserve">mayor cant. De atneciones </t>
  </si>
  <si>
    <t xml:space="preserve">menor cant. De antenciones </t>
  </si>
  <si>
    <t>cantidad de diagnostico de la obra social</t>
  </si>
  <si>
    <t xml:space="preserve">costo prom. Particular  de atnecion </t>
  </si>
  <si>
    <t>No se utilizaron funciones</t>
  </si>
</sst>
</file>

<file path=xl/styles.xml><?xml version="1.0" encoding="utf-8"?>
<styleSheet xmlns="http://schemas.openxmlformats.org/spreadsheetml/2006/main">
  <numFmts count="4">
    <numFmt numFmtId="164" formatCode="_-* #,##0.00\ _€_-;\-* #,##0.00\ _€_-;_-* &quot;-&quot;??\ _€_-;_-@_-"/>
    <numFmt numFmtId="165" formatCode="dd/mm/yy"/>
    <numFmt numFmtId="166" formatCode="_-* #,##0\ _€_-;\-* #,##0\ _€_-;_-* &quot;-&quot;??\ _€_-;_-@_-"/>
    <numFmt numFmtId="167" formatCode="_ [$$-2C0A]\ * #,##0.00_ ;_ [$$-2C0A]\ * \-#,##0.00_ ;_ [$$-2C0A]\ * &quot;-&quot;??_ ;_ @_ 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8">
    <xf numFmtId="0" fontId="0" fillId="0" borderId="0" xfId="0"/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3" fillId="0" borderId="0" xfId="0" applyFont="1"/>
    <xf numFmtId="0" fontId="2" fillId="2" borderId="0" xfId="0" applyFont="1" applyFill="1"/>
    <xf numFmtId="0" fontId="0" fillId="2" borderId="0" xfId="0" applyFill="1"/>
    <xf numFmtId="0" fontId="3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/>
    <xf numFmtId="0" fontId="1" fillId="0" borderId="1" xfId="0" applyFont="1" applyBorder="1" applyAlignment="1">
      <alignment horizontal="center"/>
    </xf>
    <xf numFmtId="0" fontId="2" fillId="2" borderId="0" xfId="0" applyFont="1" applyFill="1" applyAlignment="1">
      <alignment horizontal="left"/>
    </xf>
    <xf numFmtId="0" fontId="6" fillId="0" borderId="0" xfId="0" applyFont="1" applyFill="1" applyBorder="1"/>
    <xf numFmtId="0" fontId="2" fillId="0" borderId="0" xfId="0" applyFont="1"/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9" fontId="0" fillId="0" borderId="0" xfId="2" applyFont="1"/>
    <xf numFmtId="166" fontId="0" fillId="0" borderId="0" xfId="1" applyNumberFormat="1" applyFont="1"/>
    <xf numFmtId="9" fontId="0" fillId="0" borderId="5" xfId="2" applyFont="1" applyBorder="1" applyAlignment="1">
      <alignment horizontal="center"/>
    </xf>
    <xf numFmtId="0" fontId="5" fillId="0" borderId="5" xfId="0" applyFont="1" applyFill="1" applyBorder="1" applyAlignment="1">
      <alignment horizontal="center"/>
    </xf>
    <xf numFmtId="165" fontId="5" fillId="0" borderId="5" xfId="0" applyNumberFormat="1" applyFont="1" applyFill="1" applyBorder="1" applyAlignment="1">
      <alignment horizontal="center"/>
    </xf>
    <xf numFmtId="0" fontId="6" fillId="0" borderId="5" xfId="0" applyNumberFormat="1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/>
    </xf>
    <xf numFmtId="1" fontId="6" fillId="0" borderId="5" xfId="0" applyNumberFormat="1" applyFont="1" applyFill="1" applyBorder="1" applyAlignment="1">
      <alignment horizontal="center"/>
    </xf>
    <xf numFmtId="2" fontId="7" fillId="0" borderId="5" xfId="0" applyNumberFormat="1" applyFont="1" applyFill="1" applyBorder="1" applyAlignment="1">
      <alignment horizontal="center"/>
    </xf>
    <xf numFmtId="0" fontId="0" fillId="0" borderId="16" xfId="0" applyBorder="1"/>
    <xf numFmtId="0" fontId="0" fillId="0" borderId="0" xfId="0" applyBorder="1"/>
    <xf numFmtId="0" fontId="0" fillId="0" borderId="1" xfId="0" applyBorder="1"/>
    <xf numFmtId="167" fontId="0" fillId="0" borderId="1" xfId="0" applyNumberFormat="1" applyBorder="1"/>
    <xf numFmtId="0" fontId="6" fillId="0" borderId="0" xfId="0" applyNumberFormat="1" applyFont="1" applyFill="1" applyBorder="1" applyAlignment="1">
      <alignment horizontal="center"/>
    </xf>
    <xf numFmtId="167" fontId="6" fillId="0" borderId="5" xfId="0" applyNumberFormat="1" applyFont="1" applyFill="1" applyBorder="1" applyAlignment="1">
      <alignment horizontal="center"/>
    </xf>
    <xf numFmtId="10" fontId="7" fillId="0" borderId="5" xfId="0" applyNumberFormat="1" applyFont="1" applyFill="1" applyBorder="1" applyAlignment="1">
      <alignment horizontal="center"/>
    </xf>
    <xf numFmtId="10" fontId="0" fillId="0" borderId="0" xfId="0" applyNumberFormat="1"/>
    <xf numFmtId="0" fontId="0" fillId="6" borderId="1" xfId="0" applyFill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21" xfId="0" applyBorder="1" applyAlignment="1">
      <alignment horizontal="center" wrapText="1"/>
    </xf>
    <xf numFmtId="0" fontId="0" fillId="0" borderId="22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8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textRotation="135" wrapText="1"/>
    </xf>
    <xf numFmtId="0" fontId="0" fillId="0" borderId="19" xfId="0" applyBorder="1" applyAlignment="1">
      <alignment horizontal="center" textRotation="135" wrapText="1"/>
    </xf>
    <xf numFmtId="0" fontId="0" fillId="0" borderId="20" xfId="0" applyBorder="1" applyAlignment="1">
      <alignment horizontal="center" textRotation="135" wrapText="1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7" borderId="5" xfId="0" applyFill="1" applyBorder="1" applyAlignment="1">
      <alignment horizontal="center" vertical="center"/>
    </xf>
    <xf numFmtId="0" fontId="0" fillId="7" borderId="6" xfId="0" applyFill="1" applyBorder="1" applyAlignment="1">
      <alignment horizontal="center" vertical="center"/>
    </xf>
    <xf numFmtId="0" fontId="0" fillId="7" borderId="11" xfId="0" applyFill="1" applyBorder="1" applyAlignment="1">
      <alignment horizontal="center" vertical="center"/>
    </xf>
    <xf numFmtId="0" fontId="0" fillId="7" borderId="7" xfId="0" applyFill="1" applyBorder="1" applyAlignment="1">
      <alignment horizontal="center" vertical="center"/>
    </xf>
    <xf numFmtId="0" fontId="0" fillId="7" borderId="8" xfId="0" applyFill="1" applyBorder="1" applyAlignment="1">
      <alignment horizontal="center" vertical="center"/>
    </xf>
    <xf numFmtId="0" fontId="0" fillId="7" borderId="10" xfId="0" applyFill="1" applyBorder="1" applyAlignment="1">
      <alignment horizontal="center" vertical="center"/>
    </xf>
    <xf numFmtId="0" fontId="9" fillId="0" borderId="0" xfId="0" applyFont="1"/>
  </cellXfs>
  <cellStyles count="3">
    <cellStyle name="Millares" xfId="1" builtinId="3"/>
    <cellStyle name="Normal" xfId="0" builtinId="0"/>
    <cellStyle name="Porcentual" xfId="2" builtinId="5"/>
  </cellStyles>
  <dxfs count="0"/>
  <tableStyles count="0" defaultTableStyle="TableStyleMedium2" defaultPivotStyle="PivotStyleLight16"/>
  <colors>
    <mruColors>
      <color rgb="FF3399FF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e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523875</xdr:colOff>
      <xdr:row>1</xdr:row>
      <xdr:rowOff>66675</xdr:rowOff>
    </xdr:from>
    <xdr:to>
      <xdr:col>6</xdr:col>
      <xdr:colOff>504825</xdr:colOff>
      <xdr:row>5</xdr:row>
      <xdr:rowOff>47625</xdr:rowOff>
    </xdr:to>
    <xdr:pic>
      <xdr:nvPicPr>
        <xdr:cNvPr id="2" name="0 Imagen" descr="Descripción: LOGO COLOEGIO.jpg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 r="21175" b="18846"/>
        <a:stretch>
          <a:fillRect/>
        </a:stretch>
      </xdr:blipFill>
      <xdr:spPr bwMode="auto">
        <a:xfrm>
          <a:off x="2047875" y="257175"/>
          <a:ext cx="3028950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123825</xdr:colOff>
      <xdr:row>0</xdr:row>
      <xdr:rowOff>76200</xdr:rowOff>
    </xdr:from>
    <xdr:to>
      <xdr:col>2</xdr:col>
      <xdr:colOff>295275</xdr:colOff>
      <xdr:row>5</xdr:row>
      <xdr:rowOff>47625</xdr:rowOff>
    </xdr:to>
    <xdr:pic>
      <xdr:nvPicPr>
        <xdr:cNvPr id="3" name="Imagen 2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885825" y="76200"/>
          <a:ext cx="933450" cy="923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701585</xdr:colOff>
      <xdr:row>13</xdr:row>
      <xdr:rowOff>55684</xdr:rowOff>
    </xdr:from>
    <xdr:to>
      <xdr:col>7</xdr:col>
      <xdr:colOff>1095267</xdr:colOff>
      <xdr:row>26</xdr:row>
      <xdr:rowOff>160459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 b="52733"/>
        <a:stretch>
          <a:fillRect/>
        </a:stretch>
      </xdr:blipFill>
      <xdr:spPr bwMode="auto">
        <a:xfrm>
          <a:off x="701585" y="2546838"/>
          <a:ext cx="7112470" cy="258127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180975</xdr:colOff>
      <xdr:row>37</xdr:row>
      <xdr:rowOff>76200</xdr:rowOff>
    </xdr:from>
    <xdr:to>
      <xdr:col>3</xdr:col>
      <xdr:colOff>771525</xdr:colOff>
      <xdr:row>42</xdr:row>
      <xdr:rowOff>47625</xdr:rowOff>
    </xdr:to>
    <xdr:pic>
      <xdr:nvPicPr>
        <xdr:cNvPr id="1027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942975" y="7172325"/>
          <a:ext cx="2324100" cy="9144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152400</xdr:colOff>
      <xdr:row>44</xdr:row>
      <xdr:rowOff>114300</xdr:rowOff>
    </xdr:from>
    <xdr:to>
      <xdr:col>5</xdr:col>
      <xdr:colOff>66675</xdr:colOff>
      <xdr:row>47</xdr:row>
      <xdr:rowOff>133350</xdr:rowOff>
    </xdr:to>
    <xdr:pic>
      <xdr:nvPicPr>
        <xdr:cNvPr id="1028" name="Picture 4"/>
        <xdr:cNvPicPr>
          <a:picLocks noChangeAspect="1" noChangeArrowheads="1"/>
        </xdr:cNvPicPr>
      </xdr:nvPicPr>
      <xdr:blipFill>
        <a:blip xmlns:r="http://schemas.openxmlformats.org/officeDocument/2006/relationships" r:embed="rId5"/>
        <a:srcRect/>
        <a:stretch>
          <a:fillRect/>
        </a:stretch>
      </xdr:blipFill>
      <xdr:spPr bwMode="auto">
        <a:xfrm>
          <a:off x="914400" y="8734425"/>
          <a:ext cx="3476625" cy="59055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1</xdr:col>
      <xdr:colOff>266700</xdr:colOff>
      <xdr:row>50</xdr:row>
      <xdr:rowOff>114300</xdr:rowOff>
    </xdr:from>
    <xdr:to>
      <xdr:col>4</xdr:col>
      <xdr:colOff>219075</xdr:colOff>
      <xdr:row>53</xdr:row>
      <xdr:rowOff>180975</xdr:rowOff>
    </xdr:to>
    <xdr:pic>
      <xdr:nvPicPr>
        <xdr:cNvPr id="1029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6"/>
        <a:srcRect/>
        <a:stretch>
          <a:fillRect/>
        </a:stretch>
      </xdr:blipFill>
      <xdr:spPr bwMode="auto">
        <a:xfrm>
          <a:off x="1028700" y="9886950"/>
          <a:ext cx="2752725" cy="647700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xdr:twoCellAnchor editAs="oneCell">
    <xdr:from>
      <xdr:col>2</xdr:col>
      <xdr:colOff>56493</xdr:colOff>
      <xdr:row>56</xdr:row>
      <xdr:rowOff>50581</xdr:rowOff>
    </xdr:from>
    <xdr:to>
      <xdr:col>5</xdr:col>
      <xdr:colOff>189843</xdr:colOff>
      <xdr:row>61</xdr:row>
      <xdr:rowOff>22006</xdr:rowOff>
    </xdr:to>
    <xdr:pic>
      <xdr:nvPicPr>
        <xdr:cNvPr id="1030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7"/>
        <a:srcRect/>
        <a:stretch>
          <a:fillRect/>
        </a:stretch>
      </xdr:blipFill>
      <xdr:spPr bwMode="auto">
        <a:xfrm>
          <a:off x="1580493" y="10955064"/>
          <a:ext cx="2931729" cy="9239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8:R77"/>
  <sheetViews>
    <sheetView tabSelected="1" topLeftCell="A43" zoomScale="110" zoomScaleNormal="110" workbookViewId="0">
      <selection activeCell="C75" sqref="C75"/>
    </sheetView>
  </sheetViews>
  <sheetFormatPr baseColWidth="10" defaultRowHeight="15"/>
  <cols>
    <col min="3" max="3" width="14.5703125" bestFit="1" customWidth="1"/>
    <col min="4" max="4" width="16" customWidth="1"/>
    <col min="7" max="8" width="24.42578125" bestFit="1" customWidth="1"/>
  </cols>
  <sheetData>
    <row r="8" spans="1:18" ht="15.75">
      <c r="A8" s="15" t="s">
        <v>4</v>
      </c>
      <c r="B8" s="5"/>
      <c r="C8" s="5"/>
      <c r="D8" s="5"/>
      <c r="E8" s="5"/>
      <c r="F8" s="5"/>
      <c r="G8" s="5"/>
    </row>
    <row r="9" spans="1:18" ht="15.75">
      <c r="A9" s="4"/>
      <c r="B9" s="4"/>
      <c r="C9" s="4"/>
      <c r="D9" s="5"/>
      <c r="E9" s="5"/>
      <c r="F9" s="5"/>
      <c r="G9" s="5"/>
    </row>
    <row r="12" spans="1:18">
      <c r="A12" t="s">
        <v>33</v>
      </c>
    </row>
    <row r="14" spans="1:18">
      <c r="R14" t="s">
        <v>58</v>
      </c>
    </row>
    <row r="29" spans="1:2" ht="15.75">
      <c r="A29" s="6" t="s">
        <v>34</v>
      </c>
    </row>
    <row r="31" spans="1:2">
      <c r="A31" t="s">
        <v>35</v>
      </c>
    </row>
    <row r="32" spans="1:2">
      <c r="B32" s="13" t="s">
        <v>36</v>
      </c>
    </row>
    <row r="33" spans="1:2">
      <c r="B33" t="s">
        <v>37</v>
      </c>
    </row>
    <row r="35" spans="1:2" ht="15.75">
      <c r="A35" s="6" t="s">
        <v>38</v>
      </c>
    </row>
    <row r="37" spans="1:2" ht="15.75">
      <c r="B37" s="17" t="s">
        <v>39</v>
      </c>
    </row>
    <row r="41" spans="1:2" ht="14.25" customHeight="1"/>
    <row r="44" spans="1:2" ht="30.75" customHeight="1">
      <c r="B44" s="17" t="s">
        <v>40</v>
      </c>
    </row>
    <row r="50" spans="1:2" ht="15.75">
      <c r="A50" s="3"/>
      <c r="B50" s="17" t="s">
        <v>41</v>
      </c>
    </row>
    <row r="51" spans="1:2" ht="15.75">
      <c r="A51" s="3"/>
    </row>
    <row r="56" spans="1:2">
      <c r="A56" t="s">
        <v>42</v>
      </c>
    </row>
    <row r="64" spans="1:2" ht="15.75">
      <c r="A64" s="3" t="s">
        <v>43</v>
      </c>
    </row>
    <row r="66" spans="1:4" ht="15.75">
      <c r="A66" s="3" t="s">
        <v>44</v>
      </c>
    </row>
    <row r="68" spans="1:4" ht="15.75">
      <c r="A68" s="3"/>
    </row>
    <row r="69" spans="1:4">
      <c r="A69" s="7" t="s">
        <v>0</v>
      </c>
      <c r="B69" s="7" t="s">
        <v>1</v>
      </c>
      <c r="C69" s="8" t="s">
        <v>2</v>
      </c>
    </row>
    <row r="70" spans="1:4">
      <c r="A70" s="14">
        <v>1</v>
      </c>
      <c r="B70" s="9">
        <v>1</v>
      </c>
      <c r="C70" s="10">
        <v>0</v>
      </c>
    </row>
    <row r="71" spans="1:4">
      <c r="A71" s="14">
        <v>2</v>
      </c>
      <c r="B71" s="9">
        <v>0.5</v>
      </c>
      <c r="C71" s="10">
        <v>0</v>
      </c>
      <c r="D71" s="67"/>
    </row>
    <row r="72" spans="1:4">
      <c r="A72" s="14">
        <v>3</v>
      </c>
      <c r="B72" s="9">
        <v>1</v>
      </c>
      <c r="C72" s="10">
        <v>1</v>
      </c>
      <c r="D72" s="67"/>
    </row>
    <row r="73" spans="1:4">
      <c r="A73" s="14">
        <v>4</v>
      </c>
      <c r="B73" s="9">
        <v>3</v>
      </c>
      <c r="C73" s="10">
        <v>0</v>
      </c>
      <c r="D73" s="67" t="s">
        <v>73</v>
      </c>
    </row>
    <row r="74" spans="1:4">
      <c r="A74" s="14">
        <v>5</v>
      </c>
      <c r="B74" s="9">
        <v>1.5</v>
      </c>
      <c r="C74" s="10">
        <v>0.5</v>
      </c>
      <c r="D74" s="67"/>
    </row>
    <row r="75" spans="1:4">
      <c r="A75" s="14">
        <v>6</v>
      </c>
      <c r="B75" s="9">
        <v>1.5</v>
      </c>
      <c r="C75" s="10">
        <v>0</v>
      </c>
      <c r="D75" s="67"/>
    </row>
    <row r="76" spans="1:4" ht="15.75" thickBot="1">
      <c r="A76" s="14">
        <v>7</v>
      </c>
      <c r="B76" s="9">
        <v>1.5</v>
      </c>
      <c r="C76" s="10">
        <v>0</v>
      </c>
      <c r="D76" s="67"/>
    </row>
    <row r="77" spans="1:4" ht="15.75" thickBot="1">
      <c r="B77" s="11" t="s">
        <v>3</v>
      </c>
      <c r="C77" s="12">
        <f>SUM(C70:C76)</f>
        <v>1.5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AA90"/>
  <sheetViews>
    <sheetView topLeftCell="A15" zoomScale="90" zoomScaleNormal="90" workbookViewId="0">
      <selection activeCell="F54" sqref="F54"/>
    </sheetView>
  </sheetViews>
  <sheetFormatPr baseColWidth="10" defaultRowHeight="15"/>
  <cols>
    <col min="1" max="1" width="17.85546875" style="1" bestFit="1" customWidth="1"/>
    <col min="2" max="2" width="14.5703125" style="2" customWidth="1"/>
    <col min="3" max="3" width="12.5703125" style="2" bestFit="1" customWidth="1"/>
    <col min="4" max="4" width="24.140625" bestFit="1" customWidth="1"/>
    <col min="5" max="5" width="19" style="1" customWidth="1"/>
    <col min="6" max="6" width="16.7109375" bestFit="1" customWidth="1"/>
    <col min="7" max="7" width="19.85546875" bestFit="1" customWidth="1"/>
    <col min="8" max="8" width="15" customWidth="1"/>
    <col min="9" max="9" width="19.5703125" customWidth="1"/>
    <col min="10" max="10" width="13.28515625" customWidth="1"/>
    <col min="12" max="12" width="17.85546875" customWidth="1"/>
    <col min="13" max="13" width="14.7109375" customWidth="1"/>
    <col min="14" max="14" width="16.85546875" customWidth="1"/>
    <col min="15" max="15" width="20.5703125" customWidth="1"/>
    <col min="20" max="20" width="15.85546875" customWidth="1"/>
    <col min="21" max="21" width="18.7109375" customWidth="1"/>
    <col min="23" max="23" width="21.7109375" customWidth="1"/>
    <col min="24" max="24" width="17.28515625" customWidth="1"/>
    <col min="26" max="26" width="20.28515625" customWidth="1"/>
    <col min="27" max="27" width="17.7109375" bestFit="1" customWidth="1"/>
    <col min="31" max="31" width="18.140625" customWidth="1"/>
    <col min="32" max="32" width="19.5703125" customWidth="1"/>
    <col min="40" max="40" width="24.5703125" customWidth="1"/>
  </cols>
  <sheetData>
    <row r="1" spans="7:27">
      <c r="I1" s="16"/>
    </row>
    <row r="2" spans="7:27">
      <c r="I2" s="16"/>
    </row>
    <row r="3" spans="7:27">
      <c r="I3" s="16"/>
    </row>
    <row r="4" spans="7:27">
      <c r="I4" s="16"/>
    </row>
    <row r="5" spans="7:27">
      <c r="I5" s="16"/>
    </row>
    <row r="6" spans="7:27">
      <c r="I6" s="16"/>
    </row>
    <row r="7" spans="7:27">
      <c r="I7" s="16"/>
    </row>
    <row r="8" spans="7:27">
      <c r="I8" s="16"/>
    </row>
    <row r="9" spans="7:27">
      <c r="I9" s="16"/>
    </row>
    <row r="10" spans="7:27">
      <c r="I10" s="16"/>
    </row>
    <row r="11" spans="7:27">
      <c r="I11" s="16"/>
      <c r="Q11" s="30"/>
      <c r="R11" s="30"/>
      <c r="S11" s="30"/>
      <c r="T11" s="30"/>
      <c r="U11" s="30"/>
      <c r="V11" s="30"/>
      <c r="W11" s="30"/>
      <c r="X11" s="30"/>
      <c r="Y11" s="30"/>
      <c r="Z11" s="30"/>
      <c r="AA11" s="30"/>
    </row>
    <row r="12" spans="7:27" ht="15.75" thickBot="1">
      <c r="I12" s="16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</row>
    <row r="13" spans="7:27" ht="15.75" thickBot="1">
      <c r="G13" s="23" t="s">
        <v>7</v>
      </c>
      <c r="H13" s="23" t="s">
        <v>5</v>
      </c>
      <c r="I13" s="23" t="s">
        <v>18</v>
      </c>
      <c r="J13" s="23" t="s">
        <v>32</v>
      </c>
      <c r="K13" s="23" t="s">
        <v>27</v>
      </c>
      <c r="L13" s="24" t="s">
        <v>28</v>
      </c>
      <c r="M13" s="23" t="s">
        <v>29</v>
      </c>
      <c r="N13" s="23" t="s">
        <v>30</v>
      </c>
      <c r="Q13" s="30"/>
      <c r="R13" s="30"/>
      <c r="S13" s="30"/>
      <c r="T13" s="30"/>
      <c r="U13" s="30"/>
      <c r="V13" s="30"/>
      <c r="W13" s="30"/>
      <c r="X13" s="30"/>
      <c r="Y13" s="30"/>
      <c r="Z13" s="30"/>
      <c r="AA13" s="30"/>
    </row>
    <row r="14" spans="7:27" ht="15.75" thickBot="1">
      <c r="G14" s="25">
        <v>43116</v>
      </c>
      <c r="H14" s="26" t="s">
        <v>67</v>
      </c>
      <c r="I14" s="26" t="s">
        <v>19</v>
      </c>
      <c r="J14" s="26">
        <v>2</v>
      </c>
      <c r="K14" s="27">
        <v>937960</v>
      </c>
      <c r="L14" s="27">
        <v>1000</v>
      </c>
      <c r="M14" s="26">
        <f>K14*J14</f>
        <v>1875920</v>
      </c>
      <c r="N14" s="28">
        <f>M14-L14</f>
        <v>1874920</v>
      </c>
      <c r="Q14" s="30"/>
      <c r="R14" s="30"/>
      <c r="S14" s="30"/>
      <c r="T14" s="30"/>
      <c r="U14" s="30"/>
      <c r="V14" s="30"/>
      <c r="W14" s="30"/>
      <c r="X14" s="30"/>
      <c r="Y14" s="30"/>
      <c r="Z14" s="30"/>
      <c r="AA14" s="30"/>
    </row>
    <row r="15" spans="7:27" ht="15.75" thickBot="1">
      <c r="G15" s="25">
        <v>42737</v>
      </c>
      <c r="H15" s="26" t="s">
        <v>8</v>
      </c>
      <c r="I15" s="26" t="s">
        <v>20</v>
      </c>
      <c r="J15" s="26">
        <v>1</v>
      </c>
      <c r="K15" s="25">
        <v>1945424</v>
      </c>
      <c r="L15" s="27" t="s">
        <v>31</v>
      </c>
      <c r="M15" s="26">
        <f>K15</f>
        <v>1945424</v>
      </c>
      <c r="N15" s="28">
        <f>M15</f>
        <v>1945424</v>
      </c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</row>
    <row r="16" spans="7:27" ht="15.75" thickBot="1">
      <c r="G16" s="25">
        <v>43847</v>
      </c>
      <c r="H16" s="26" t="s">
        <v>9</v>
      </c>
      <c r="I16" s="26" t="s">
        <v>21</v>
      </c>
      <c r="J16" s="26">
        <v>5</v>
      </c>
      <c r="K16" s="27">
        <v>358846</v>
      </c>
      <c r="L16" s="27">
        <v>500</v>
      </c>
      <c r="M16" s="26">
        <f>K16*J16</f>
        <v>1794230</v>
      </c>
      <c r="N16" s="28">
        <f t="shared" ref="N16:N41" si="0">M16-L16</f>
        <v>1793730</v>
      </c>
      <c r="Q16" s="30"/>
      <c r="R16" s="30"/>
      <c r="S16" s="30"/>
      <c r="T16" s="30"/>
      <c r="U16" s="30"/>
      <c r="V16" s="30"/>
      <c r="W16" s="30"/>
      <c r="X16" s="30"/>
      <c r="Y16" s="30"/>
      <c r="Z16" s="30"/>
      <c r="AA16" s="30"/>
    </row>
    <row r="17" spans="7:27" ht="15.75" thickBot="1">
      <c r="G17" s="25">
        <v>44571</v>
      </c>
      <c r="H17" s="26" t="s">
        <v>10</v>
      </c>
      <c r="I17" s="26" t="s">
        <v>22</v>
      </c>
      <c r="J17" s="26">
        <v>3</v>
      </c>
      <c r="K17" s="27">
        <v>1438929</v>
      </c>
      <c r="L17" s="27">
        <v>650</v>
      </c>
      <c r="M17" s="26">
        <f t="shared" ref="M17:M26" si="1">K17*J17</f>
        <v>4316787</v>
      </c>
      <c r="N17" s="28">
        <f t="shared" si="0"/>
        <v>4316137</v>
      </c>
      <c r="Q17" s="30"/>
      <c r="R17" s="30"/>
      <c r="S17" s="30"/>
      <c r="T17" s="30"/>
      <c r="U17" s="30"/>
      <c r="V17" s="30" t="s">
        <v>58</v>
      </c>
      <c r="W17" s="30"/>
      <c r="X17" s="30"/>
      <c r="Y17" s="30"/>
      <c r="Z17" s="30"/>
      <c r="AA17" s="30"/>
    </row>
    <row r="18" spans="7:27" ht="15.75" thickBot="1">
      <c r="G18" s="25">
        <v>43479</v>
      </c>
      <c r="H18" s="26" t="s">
        <v>11</v>
      </c>
      <c r="I18" s="26" t="s">
        <v>23</v>
      </c>
      <c r="J18" s="26">
        <v>1</v>
      </c>
      <c r="K18" s="27">
        <v>1138024</v>
      </c>
      <c r="L18" s="27">
        <v>2000</v>
      </c>
      <c r="M18" s="26">
        <f t="shared" si="1"/>
        <v>1138024</v>
      </c>
      <c r="N18" s="28">
        <f t="shared" si="0"/>
        <v>1136024</v>
      </c>
      <c r="Q18" s="30"/>
      <c r="R18" s="30"/>
      <c r="S18" s="30"/>
      <c r="T18" s="30"/>
      <c r="U18" s="30"/>
      <c r="V18" s="30"/>
      <c r="W18" s="30"/>
      <c r="X18" s="30"/>
      <c r="Y18" s="30"/>
      <c r="Z18" s="30"/>
      <c r="AA18" s="30"/>
    </row>
    <row r="19" spans="7:27" ht="15.75" thickBot="1">
      <c r="G19" s="25">
        <v>43128</v>
      </c>
      <c r="H19" s="26" t="s">
        <v>12</v>
      </c>
      <c r="I19" s="26" t="s">
        <v>24</v>
      </c>
      <c r="J19" s="26">
        <v>9</v>
      </c>
      <c r="K19" s="25">
        <v>1660560</v>
      </c>
      <c r="L19" s="25">
        <v>350</v>
      </c>
      <c r="M19" s="26">
        <f t="shared" si="1"/>
        <v>14945040</v>
      </c>
      <c r="N19" s="28">
        <f>M19-L19</f>
        <v>14944690</v>
      </c>
      <c r="Q19" s="30"/>
      <c r="R19" s="30"/>
      <c r="S19" s="30"/>
      <c r="T19" s="30"/>
      <c r="U19" s="30"/>
      <c r="V19" s="30"/>
      <c r="W19" s="30"/>
      <c r="X19" s="30"/>
      <c r="Y19" s="30"/>
      <c r="Z19" s="30"/>
      <c r="AA19" s="30"/>
    </row>
    <row r="20" spans="7:27" ht="15.75" thickBot="1">
      <c r="G20" s="25">
        <v>44225</v>
      </c>
      <c r="H20" s="26" t="s">
        <v>13</v>
      </c>
      <c r="I20" s="26" t="s">
        <v>25</v>
      </c>
      <c r="J20" s="26">
        <v>12</v>
      </c>
      <c r="K20" s="25">
        <v>753571</v>
      </c>
      <c r="L20" s="25">
        <v>700</v>
      </c>
      <c r="M20" s="26">
        <f t="shared" si="1"/>
        <v>9042852</v>
      </c>
      <c r="N20" s="28">
        <f t="shared" si="0"/>
        <v>9042152</v>
      </c>
      <c r="Q20" s="30"/>
      <c r="R20" s="30"/>
      <c r="S20" s="30"/>
      <c r="T20" s="30"/>
      <c r="U20" s="30"/>
      <c r="V20" s="30"/>
      <c r="W20" s="30"/>
      <c r="X20" s="30"/>
      <c r="Y20" s="30"/>
      <c r="Z20" s="30"/>
      <c r="AA20" s="30"/>
    </row>
    <row r="21" spans="7:27" ht="15.75" thickBot="1">
      <c r="G21" s="25">
        <v>43838</v>
      </c>
      <c r="H21" s="26" t="s">
        <v>14</v>
      </c>
      <c r="I21" s="26" t="s">
        <v>26</v>
      </c>
      <c r="J21" s="26">
        <v>2</v>
      </c>
      <c r="K21" s="25">
        <v>2158475</v>
      </c>
      <c r="L21" s="25" t="s">
        <v>31</v>
      </c>
      <c r="M21" s="26">
        <f t="shared" si="1"/>
        <v>4316950</v>
      </c>
      <c r="N21" s="28">
        <f>M21</f>
        <v>4316950</v>
      </c>
      <c r="Q21" s="30"/>
      <c r="R21" s="30"/>
      <c r="S21" s="30"/>
      <c r="T21" s="30"/>
      <c r="U21" s="30"/>
      <c r="V21" s="30"/>
      <c r="W21" s="30"/>
      <c r="X21" s="30"/>
      <c r="Y21" s="30"/>
      <c r="Z21" s="30"/>
      <c r="AA21" s="30"/>
    </row>
    <row r="22" spans="7:27" ht="15.75" thickBot="1">
      <c r="G22" s="25">
        <v>42737</v>
      </c>
      <c r="H22" s="26" t="s">
        <v>16</v>
      </c>
      <c r="I22" s="26" t="s">
        <v>26</v>
      </c>
      <c r="J22" s="26">
        <v>1</v>
      </c>
      <c r="K22" s="25">
        <v>627348</v>
      </c>
      <c r="L22" s="25">
        <v>650</v>
      </c>
      <c r="M22" s="26">
        <f t="shared" si="1"/>
        <v>627348</v>
      </c>
      <c r="N22" s="28">
        <f t="shared" si="0"/>
        <v>626698</v>
      </c>
      <c r="Q22" s="30"/>
      <c r="R22" s="30"/>
      <c r="S22" s="30"/>
      <c r="T22" s="30"/>
      <c r="U22" s="30"/>
      <c r="V22" s="30"/>
      <c r="W22" s="30"/>
      <c r="X22" s="30"/>
      <c r="Y22" s="30"/>
      <c r="Z22" s="30"/>
      <c r="AA22" s="30"/>
    </row>
    <row r="23" spans="7:27" ht="15.75" thickBot="1">
      <c r="G23" s="25">
        <v>44571</v>
      </c>
      <c r="H23" s="26" t="s">
        <v>15</v>
      </c>
      <c r="I23" s="26" t="s">
        <v>20</v>
      </c>
      <c r="J23" s="26">
        <v>3</v>
      </c>
      <c r="K23" s="25">
        <v>2042768</v>
      </c>
      <c r="L23" s="25">
        <v>350</v>
      </c>
      <c r="M23" s="26">
        <f t="shared" si="1"/>
        <v>6128304</v>
      </c>
      <c r="N23" s="28">
        <f t="shared" si="0"/>
        <v>6127954</v>
      </c>
    </row>
    <row r="24" spans="7:27" ht="15.75" thickBot="1">
      <c r="G24" s="25">
        <v>43170</v>
      </c>
      <c r="H24" s="26" t="s">
        <v>9</v>
      </c>
      <c r="I24" s="26" t="s">
        <v>19</v>
      </c>
      <c r="J24" s="26">
        <v>4</v>
      </c>
      <c r="K24" s="25">
        <v>1647695</v>
      </c>
      <c r="L24" s="25" t="s">
        <v>31</v>
      </c>
      <c r="M24" s="26">
        <f t="shared" si="1"/>
        <v>6590780</v>
      </c>
      <c r="N24" s="28">
        <f>M24</f>
        <v>6590780</v>
      </c>
    </row>
    <row r="25" spans="7:27" ht="15.75" thickBot="1">
      <c r="G25" s="25">
        <v>43112</v>
      </c>
      <c r="H25" s="26" t="s">
        <v>6</v>
      </c>
      <c r="I25" s="26" t="s">
        <v>23</v>
      </c>
      <c r="J25" s="26">
        <v>6</v>
      </c>
      <c r="K25" s="25">
        <v>999328</v>
      </c>
      <c r="L25" s="25">
        <v>2000</v>
      </c>
      <c r="M25" s="26">
        <f t="shared" si="1"/>
        <v>5995968</v>
      </c>
      <c r="N25" s="28">
        <f t="shared" si="0"/>
        <v>5993968</v>
      </c>
    </row>
    <row r="26" spans="7:27" ht="15.75" thickBot="1">
      <c r="G26" s="25">
        <v>44225</v>
      </c>
      <c r="H26" s="26" t="s">
        <v>10</v>
      </c>
      <c r="I26" s="26" t="s">
        <v>20</v>
      </c>
      <c r="J26" s="26">
        <v>1</v>
      </c>
      <c r="K26" s="25">
        <v>2937300</v>
      </c>
      <c r="L26" s="25">
        <v>1000</v>
      </c>
      <c r="M26" s="26">
        <f t="shared" si="1"/>
        <v>2937300</v>
      </c>
      <c r="N26" s="28">
        <f t="shared" si="0"/>
        <v>2936300</v>
      </c>
    </row>
    <row r="27" spans="7:27" ht="15.75" thickBot="1">
      <c r="G27" s="25">
        <v>43479</v>
      </c>
      <c r="H27" s="26" t="s">
        <v>16</v>
      </c>
      <c r="I27" s="26" t="s">
        <v>26</v>
      </c>
      <c r="J27" s="26">
        <v>1</v>
      </c>
      <c r="K27" s="25">
        <v>664700</v>
      </c>
      <c r="L27" s="25">
        <v>350</v>
      </c>
      <c r="M27" s="26">
        <f t="shared" ref="M27:M42" si="2">K27*J27</f>
        <v>664700</v>
      </c>
      <c r="N27" s="28">
        <f t="shared" si="0"/>
        <v>664350</v>
      </c>
    </row>
    <row r="28" spans="7:27" ht="15.75" thickBot="1">
      <c r="G28" s="25">
        <v>44225</v>
      </c>
      <c r="H28" s="26" t="s">
        <v>6</v>
      </c>
      <c r="I28" s="26" t="s">
        <v>26</v>
      </c>
      <c r="J28" s="26">
        <v>8</v>
      </c>
      <c r="K28" s="25">
        <v>1188090</v>
      </c>
      <c r="L28" s="25" t="s">
        <v>31</v>
      </c>
      <c r="M28" s="26">
        <f t="shared" si="2"/>
        <v>9504720</v>
      </c>
      <c r="N28" s="28">
        <f>M28</f>
        <v>9504720</v>
      </c>
    </row>
    <row r="29" spans="7:27" ht="15.75" thickBot="1">
      <c r="G29" s="25">
        <v>43838</v>
      </c>
      <c r="H29" s="26" t="s">
        <v>9</v>
      </c>
      <c r="I29" s="26" t="s">
        <v>26</v>
      </c>
      <c r="J29" s="26">
        <v>10</v>
      </c>
      <c r="K29" s="25">
        <v>1385910</v>
      </c>
      <c r="L29" s="25">
        <v>650</v>
      </c>
      <c r="M29" s="26">
        <f t="shared" si="2"/>
        <v>13859100</v>
      </c>
      <c r="N29" s="28">
        <f t="shared" si="0"/>
        <v>13858450</v>
      </c>
    </row>
    <row r="30" spans="7:27" ht="15.75" thickBot="1">
      <c r="G30" s="25">
        <v>43250</v>
      </c>
      <c r="H30" s="26" t="s">
        <v>9</v>
      </c>
      <c r="I30" s="26" t="s">
        <v>19</v>
      </c>
      <c r="J30" s="26">
        <v>3</v>
      </c>
      <c r="K30" s="25">
        <v>1800516</v>
      </c>
      <c r="L30" s="25" t="s">
        <v>31</v>
      </c>
      <c r="M30" s="26">
        <f t="shared" si="2"/>
        <v>5401548</v>
      </c>
      <c r="N30" s="28">
        <f>M30</f>
        <v>5401548</v>
      </c>
    </row>
    <row r="31" spans="7:27" ht="15.75" thickBot="1">
      <c r="G31" s="25">
        <v>44571</v>
      </c>
      <c r="H31" s="26" t="s">
        <v>17</v>
      </c>
      <c r="I31" s="26" t="s">
        <v>26</v>
      </c>
      <c r="J31" s="26">
        <v>8</v>
      </c>
      <c r="K31" s="25">
        <v>1679605</v>
      </c>
      <c r="L31" s="25">
        <v>2000</v>
      </c>
      <c r="M31" s="26">
        <f t="shared" si="2"/>
        <v>13436840</v>
      </c>
      <c r="N31" s="28">
        <f t="shared" si="0"/>
        <v>13434840</v>
      </c>
    </row>
    <row r="32" spans="7:27" ht="15.75" thickBot="1">
      <c r="G32" s="25">
        <v>43479</v>
      </c>
      <c r="H32" s="26" t="s">
        <v>6</v>
      </c>
      <c r="I32" s="26" t="s">
        <v>20</v>
      </c>
      <c r="J32" s="26">
        <v>7</v>
      </c>
      <c r="K32" s="25">
        <v>731700</v>
      </c>
      <c r="L32" s="25">
        <v>700</v>
      </c>
      <c r="M32" s="26">
        <f t="shared" si="2"/>
        <v>5121900</v>
      </c>
      <c r="N32" s="28">
        <f t="shared" si="0"/>
        <v>5121200</v>
      </c>
    </row>
    <row r="33" spans="2:14" ht="15.75" thickBot="1">
      <c r="C33"/>
      <c r="G33" s="25">
        <v>44571</v>
      </c>
      <c r="H33" s="26" t="s">
        <v>17</v>
      </c>
      <c r="I33" s="26" t="s">
        <v>20</v>
      </c>
      <c r="J33" s="26">
        <v>13</v>
      </c>
      <c r="K33" s="25">
        <v>779868</v>
      </c>
      <c r="L33" s="25">
        <v>650</v>
      </c>
      <c r="M33" s="26">
        <f t="shared" si="2"/>
        <v>10138284</v>
      </c>
      <c r="N33" s="28">
        <f t="shared" si="0"/>
        <v>10137634</v>
      </c>
    </row>
    <row r="34" spans="2:14" ht="15.75" thickBot="1">
      <c r="B34" s="48" t="s">
        <v>45</v>
      </c>
      <c r="C34" s="57" t="s">
        <v>46</v>
      </c>
      <c r="D34" s="58"/>
      <c r="G34" s="25">
        <v>43121</v>
      </c>
      <c r="H34" s="26" t="s">
        <v>17</v>
      </c>
      <c r="I34" s="26" t="s">
        <v>20</v>
      </c>
      <c r="J34" s="26">
        <v>9</v>
      </c>
      <c r="K34" s="25">
        <v>2020992</v>
      </c>
      <c r="L34" s="25" t="s">
        <v>31</v>
      </c>
      <c r="M34" s="26">
        <f t="shared" si="2"/>
        <v>18188928</v>
      </c>
      <c r="N34" s="28">
        <f>M34</f>
        <v>18188928</v>
      </c>
    </row>
    <row r="35" spans="2:14" ht="15.75" thickBot="1">
      <c r="B35" s="59"/>
      <c r="C35" s="61">
        <v>37</v>
      </c>
      <c r="D35" s="19" t="s">
        <v>48</v>
      </c>
      <c r="G35" s="25">
        <v>43312</v>
      </c>
      <c r="H35" s="26" t="s">
        <v>16</v>
      </c>
      <c r="I35" s="26" t="s">
        <v>26</v>
      </c>
      <c r="J35" s="26">
        <v>2</v>
      </c>
      <c r="K35" s="25">
        <v>492156</v>
      </c>
      <c r="L35" s="25">
        <v>2000</v>
      </c>
      <c r="M35" s="26">
        <f t="shared" si="2"/>
        <v>984312</v>
      </c>
      <c r="N35" s="28">
        <f t="shared" si="0"/>
        <v>982312</v>
      </c>
    </row>
    <row r="36" spans="2:14" ht="15.75" thickBot="1">
      <c r="B36" s="59"/>
      <c r="C36" s="57" t="s">
        <v>47</v>
      </c>
      <c r="D36" s="58"/>
      <c r="G36" s="25">
        <v>43838</v>
      </c>
      <c r="H36" s="26" t="s">
        <v>9</v>
      </c>
      <c r="I36" s="26" t="s">
        <v>26</v>
      </c>
      <c r="J36" s="26">
        <v>4</v>
      </c>
      <c r="K36" s="25">
        <v>474600</v>
      </c>
      <c r="L36" s="25">
        <v>1000</v>
      </c>
      <c r="M36" s="26">
        <f t="shared" si="2"/>
        <v>1898400</v>
      </c>
      <c r="N36" s="28">
        <f t="shared" si="0"/>
        <v>1897400</v>
      </c>
    </row>
    <row r="37" spans="2:14" ht="15.75" thickBot="1">
      <c r="B37" s="49"/>
      <c r="C37" s="61">
        <v>1</v>
      </c>
      <c r="D37" s="19" t="s">
        <v>49</v>
      </c>
      <c r="G37" s="25">
        <v>44571</v>
      </c>
      <c r="H37" s="26" t="s">
        <v>6</v>
      </c>
      <c r="I37" s="26" t="s">
        <v>26</v>
      </c>
      <c r="J37" s="26">
        <v>6</v>
      </c>
      <c r="K37" s="25">
        <v>995520</v>
      </c>
      <c r="L37" s="25">
        <v>650</v>
      </c>
      <c r="M37" s="26">
        <f t="shared" si="2"/>
        <v>5973120</v>
      </c>
      <c r="N37" s="28">
        <f t="shared" si="0"/>
        <v>5972470</v>
      </c>
    </row>
    <row r="38" spans="2:14" ht="15.75" thickBot="1">
      <c r="G38" s="25">
        <v>43361</v>
      </c>
      <c r="H38" s="26" t="s">
        <v>6</v>
      </c>
      <c r="I38" s="26" t="s">
        <v>19</v>
      </c>
      <c r="J38" s="26">
        <v>1</v>
      </c>
      <c r="K38" s="25">
        <v>1107108</v>
      </c>
      <c r="L38" s="25">
        <v>2000</v>
      </c>
      <c r="M38" s="26">
        <f t="shared" si="2"/>
        <v>1107108</v>
      </c>
      <c r="N38" s="28">
        <f t="shared" si="0"/>
        <v>1105108</v>
      </c>
    </row>
    <row r="39" spans="2:14" ht="15.75" thickBot="1">
      <c r="G39" s="25">
        <v>43479</v>
      </c>
      <c r="H39" s="26" t="s">
        <v>9</v>
      </c>
      <c r="I39" s="26" t="s">
        <v>19</v>
      </c>
      <c r="J39" s="26">
        <v>1</v>
      </c>
      <c r="K39" s="25">
        <v>1449629</v>
      </c>
      <c r="L39" s="25">
        <v>1000</v>
      </c>
      <c r="M39" s="26">
        <f t="shared" si="2"/>
        <v>1449629</v>
      </c>
      <c r="N39" s="28">
        <f t="shared" si="0"/>
        <v>1448629</v>
      </c>
    </row>
    <row r="40" spans="2:14" ht="15.75" thickBot="1">
      <c r="G40" s="25">
        <v>44571</v>
      </c>
      <c r="H40" s="26" t="s">
        <v>10</v>
      </c>
      <c r="I40" s="26" t="s">
        <v>23</v>
      </c>
      <c r="J40" s="26">
        <v>2</v>
      </c>
      <c r="K40" s="25">
        <v>924294</v>
      </c>
      <c r="L40" s="25" t="s">
        <v>31</v>
      </c>
      <c r="M40" s="26">
        <f t="shared" si="2"/>
        <v>1848588</v>
      </c>
      <c r="N40" s="28">
        <f>M40</f>
        <v>1848588</v>
      </c>
    </row>
    <row r="41" spans="2:14" ht="15.75" thickBot="1">
      <c r="G41" s="25">
        <v>43838</v>
      </c>
      <c r="H41" s="26" t="s">
        <v>6</v>
      </c>
      <c r="I41" s="26" t="s">
        <v>24</v>
      </c>
      <c r="J41" s="26">
        <v>7</v>
      </c>
      <c r="K41" s="25">
        <v>1024380</v>
      </c>
      <c r="L41" s="25">
        <v>650</v>
      </c>
      <c r="M41" s="26">
        <f t="shared" si="2"/>
        <v>7170660</v>
      </c>
      <c r="N41" s="28">
        <f t="shared" si="0"/>
        <v>7170010</v>
      </c>
    </row>
    <row r="42" spans="2:14" ht="15.75" thickBot="1">
      <c r="B42" s="57" t="s">
        <v>50</v>
      </c>
      <c r="C42" s="60"/>
      <c r="D42" s="58"/>
      <c r="G42" s="25">
        <v>42737</v>
      </c>
      <c r="H42" s="26" t="s">
        <v>10</v>
      </c>
      <c r="I42" s="26" t="s">
        <v>19</v>
      </c>
      <c r="J42" s="26">
        <v>3</v>
      </c>
      <c r="K42" s="25">
        <v>472615</v>
      </c>
      <c r="L42" s="25" t="s">
        <v>31</v>
      </c>
      <c r="M42" s="26">
        <f t="shared" si="2"/>
        <v>1417845</v>
      </c>
      <c r="N42" s="28">
        <f>M42</f>
        <v>1417845</v>
      </c>
    </row>
    <row r="43" spans="2:14" ht="15.75" thickBot="1">
      <c r="B43" s="62">
        <v>21</v>
      </c>
      <c r="C43" s="63"/>
      <c r="D43" s="64"/>
    </row>
    <row r="46" spans="2:14" ht="15.75" thickBot="1"/>
    <row r="47" spans="2:14">
      <c r="C47" s="50" t="s">
        <v>51</v>
      </c>
      <c r="D47" s="51"/>
      <c r="E47" s="65"/>
    </row>
    <row r="48" spans="2:14" ht="15.75" thickBot="1">
      <c r="C48" s="52"/>
      <c r="D48" s="53"/>
      <c r="E48" s="66"/>
    </row>
    <row r="53" spans="6:27">
      <c r="F53" s="20">
        <v>100</v>
      </c>
    </row>
    <row r="54" spans="6:27">
      <c r="F54" s="21">
        <f>J14+J15+J16+J17+J18+J19+J20+J21+J22+J23+J24+J25+J26+J27+J28+J29+J30+J31+J32+J33+J34+J35+J36+J37+J38+J39+J40+J41+J42</f>
        <v>135</v>
      </c>
    </row>
    <row r="59" spans="6:27" ht="15.75" thickBot="1">
      <c r="T59" s="37" t="s">
        <v>59</v>
      </c>
      <c r="U59" s="37" t="s">
        <v>60</v>
      </c>
      <c r="V59" s="37" t="s">
        <v>61</v>
      </c>
      <c r="W59" s="37" t="s">
        <v>62</v>
      </c>
      <c r="X59" s="37" t="s">
        <v>63</v>
      </c>
      <c r="Y59" s="37" t="s">
        <v>64</v>
      </c>
      <c r="Z59" s="37" t="s">
        <v>65</v>
      </c>
      <c r="AA59" s="37" t="s">
        <v>66</v>
      </c>
    </row>
    <row r="60" spans="6:27" ht="15.75" thickBot="1">
      <c r="T60" s="39">
        <v>43116</v>
      </c>
      <c r="U60" s="9" t="s">
        <v>68</v>
      </c>
      <c r="V60" s="9" t="s">
        <v>19</v>
      </c>
      <c r="W60" s="38">
        <v>2</v>
      </c>
      <c r="X60" s="32">
        <v>937960</v>
      </c>
      <c r="Y60" s="34">
        <v>1000</v>
      </c>
      <c r="Z60" s="34">
        <f t="shared" ref="Z60:Z68" si="3">SUM(X60:Y60)</f>
        <v>938960</v>
      </c>
      <c r="AA60" s="35">
        <f>Y60*Z60/2</f>
        <v>469480000</v>
      </c>
    </row>
    <row r="61" spans="6:27" ht="15.75" thickBot="1">
      <c r="T61" s="39">
        <v>42737</v>
      </c>
      <c r="U61" s="9" t="s">
        <v>8</v>
      </c>
      <c r="V61" s="9" t="s">
        <v>20</v>
      </c>
      <c r="W61" s="38">
        <v>1</v>
      </c>
      <c r="X61" s="32">
        <v>1945424</v>
      </c>
      <c r="Y61" s="34" t="s">
        <v>31</v>
      </c>
      <c r="Z61" s="34">
        <f t="shared" si="3"/>
        <v>1945424</v>
      </c>
      <c r="AA61" s="35">
        <f>Z61</f>
        <v>1945424</v>
      </c>
    </row>
    <row r="62" spans="6:27" ht="15.75" thickBot="1">
      <c r="T62" s="39">
        <v>43847</v>
      </c>
      <c r="U62" s="9" t="s">
        <v>9</v>
      </c>
      <c r="V62" s="9" t="s">
        <v>21</v>
      </c>
      <c r="W62" s="38">
        <v>5</v>
      </c>
      <c r="X62" s="32">
        <v>358846</v>
      </c>
      <c r="Y62" s="34">
        <v>500</v>
      </c>
      <c r="Z62" s="34">
        <f t="shared" si="3"/>
        <v>359346</v>
      </c>
      <c r="AA62" s="35">
        <f t="shared" ref="AA62:AA68" si="4">Z62-Y62</f>
        <v>358846</v>
      </c>
    </row>
    <row r="63" spans="6:27" ht="15.75" thickBot="1">
      <c r="T63" s="39">
        <v>44571</v>
      </c>
      <c r="U63" s="9" t="s">
        <v>10</v>
      </c>
      <c r="V63" s="9" t="s">
        <v>22</v>
      </c>
      <c r="W63" s="38">
        <v>3</v>
      </c>
      <c r="X63" s="32">
        <v>1438929</v>
      </c>
      <c r="Y63" s="34">
        <v>650</v>
      </c>
      <c r="Z63" s="34">
        <f t="shared" si="3"/>
        <v>1439579</v>
      </c>
      <c r="AA63" s="35">
        <f t="shared" si="4"/>
        <v>1438929</v>
      </c>
    </row>
    <row r="64" spans="6:27" ht="15.75" thickBot="1">
      <c r="T64" s="39">
        <v>43479</v>
      </c>
      <c r="U64" s="9" t="s">
        <v>11</v>
      </c>
      <c r="V64" s="9" t="s">
        <v>23</v>
      </c>
      <c r="W64" s="38">
        <v>1</v>
      </c>
      <c r="X64" s="34">
        <v>1138024</v>
      </c>
      <c r="Y64" s="34">
        <v>2000</v>
      </c>
      <c r="Z64" s="34">
        <f t="shared" si="3"/>
        <v>1140024</v>
      </c>
      <c r="AA64" s="35">
        <f t="shared" si="4"/>
        <v>1138024</v>
      </c>
    </row>
    <row r="65" spans="20:27" ht="15.75" thickBot="1">
      <c r="T65" s="39">
        <v>43128</v>
      </c>
      <c r="U65" s="9" t="s">
        <v>12</v>
      </c>
      <c r="V65" s="9" t="s">
        <v>24</v>
      </c>
      <c r="W65" s="38">
        <v>9</v>
      </c>
      <c r="X65" s="34">
        <v>1660560</v>
      </c>
      <c r="Y65" s="34">
        <v>350</v>
      </c>
      <c r="Z65" s="34">
        <f t="shared" si="3"/>
        <v>1660910</v>
      </c>
      <c r="AA65" s="35">
        <f>Z65-Y65</f>
        <v>1660560</v>
      </c>
    </row>
    <row r="66" spans="20:27" ht="15.75" thickBot="1">
      <c r="T66" s="39">
        <v>44225</v>
      </c>
      <c r="U66" s="9" t="s">
        <v>13</v>
      </c>
      <c r="V66" s="9" t="s">
        <v>25</v>
      </c>
      <c r="W66" s="38">
        <v>12</v>
      </c>
      <c r="X66" s="34">
        <v>753571</v>
      </c>
      <c r="Y66" s="34">
        <v>700</v>
      </c>
      <c r="Z66" s="34">
        <f t="shared" si="3"/>
        <v>754271</v>
      </c>
      <c r="AA66" s="35">
        <f t="shared" si="4"/>
        <v>753571</v>
      </c>
    </row>
    <row r="67" spans="20:27" ht="15.75" thickBot="1">
      <c r="T67" s="39">
        <v>43838</v>
      </c>
      <c r="U67" s="9" t="s">
        <v>14</v>
      </c>
      <c r="V67" s="9" t="s">
        <v>26</v>
      </c>
      <c r="W67" s="38">
        <v>2</v>
      </c>
      <c r="X67" s="34">
        <v>2158475</v>
      </c>
      <c r="Y67" s="34" t="s">
        <v>31</v>
      </c>
      <c r="Z67" s="34">
        <f t="shared" si="3"/>
        <v>2158475</v>
      </c>
      <c r="AA67" s="35">
        <f>Z67</f>
        <v>2158475</v>
      </c>
    </row>
    <row r="68" spans="20:27" ht="15.75" thickBot="1">
      <c r="T68" s="39">
        <v>43467</v>
      </c>
      <c r="U68" s="9" t="s">
        <v>16</v>
      </c>
      <c r="V68" s="9" t="s">
        <v>26</v>
      </c>
      <c r="W68" s="38">
        <v>1</v>
      </c>
      <c r="X68" s="34">
        <v>627348</v>
      </c>
      <c r="Y68" s="34">
        <v>650</v>
      </c>
      <c r="Z68" s="34">
        <f t="shared" si="3"/>
        <v>627998</v>
      </c>
      <c r="AA68" s="35">
        <f t="shared" si="4"/>
        <v>627348</v>
      </c>
    </row>
    <row r="69" spans="20:27">
      <c r="X69" s="33"/>
    </row>
    <row r="71" spans="20:27">
      <c r="T71" s="54" t="s">
        <v>45</v>
      </c>
      <c r="U71" s="40" t="s">
        <v>69</v>
      </c>
      <c r="V71" s="42"/>
    </row>
    <row r="72" spans="20:27">
      <c r="T72" s="55"/>
      <c r="U72" s="31">
        <v>12</v>
      </c>
      <c r="V72" s="31" t="s">
        <v>13</v>
      </c>
    </row>
    <row r="73" spans="20:27">
      <c r="T73" s="55"/>
      <c r="U73" s="40" t="s">
        <v>70</v>
      </c>
      <c r="V73" s="42"/>
      <c r="Y73" s="36"/>
    </row>
    <row r="74" spans="20:27">
      <c r="T74" s="56"/>
      <c r="U74" s="29">
        <v>1</v>
      </c>
      <c r="V74" s="31" t="s">
        <v>8</v>
      </c>
    </row>
    <row r="75" spans="20:27">
      <c r="U75" s="31">
        <v>1</v>
      </c>
      <c r="V75" s="31" t="s">
        <v>11</v>
      </c>
    </row>
    <row r="76" spans="20:27">
      <c r="U76" s="31">
        <v>1</v>
      </c>
      <c r="V76" s="31" t="s">
        <v>16</v>
      </c>
    </row>
    <row r="79" spans="20:27">
      <c r="T79" s="40" t="s">
        <v>71</v>
      </c>
      <c r="U79" s="41"/>
      <c r="V79" s="42"/>
    </row>
    <row r="80" spans="20:27">
      <c r="T80" s="40">
        <f>SUM(W60:W68)</f>
        <v>36</v>
      </c>
      <c r="U80" s="41"/>
      <c r="V80" s="42"/>
    </row>
    <row r="81" spans="20:25" ht="15.75" thickBot="1"/>
    <row r="82" spans="20:25" ht="15.75" thickBot="1">
      <c r="W82" s="18" t="s">
        <v>52</v>
      </c>
      <c r="X82" s="18" t="s">
        <v>56</v>
      </c>
      <c r="Y82" s="19" t="s">
        <v>57</v>
      </c>
    </row>
    <row r="83" spans="20:25" ht="15.75" thickBot="1">
      <c r="T83" s="43" t="s">
        <v>72</v>
      </c>
      <c r="U83" s="45"/>
      <c r="W83" s="18" t="s">
        <v>55</v>
      </c>
      <c r="X83" s="18">
        <f>J14+J24+J30+J38+J39+J42</f>
        <v>14</v>
      </c>
      <c r="Y83" s="22">
        <f>X83/F54*F53</f>
        <v>10.37037037037037</v>
      </c>
    </row>
    <row r="84" spans="20:25" ht="15.75" thickBot="1">
      <c r="T84" s="44"/>
      <c r="U84" s="46"/>
      <c r="W84" s="18" t="s">
        <v>53</v>
      </c>
      <c r="X84" s="18">
        <f>J15+J26+J32+J33+J34</f>
        <v>31</v>
      </c>
      <c r="Y84" s="22">
        <f>X84/F54*F53</f>
        <v>22.962962962962962</v>
      </c>
    </row>
    <row r="85" spans="20:25" ht="15.75" thickBot="1">
      <c r="U85" s="47"/>
      <c r="W85" s="18" t="s">
        <v>54</v>
      </c>
      <c r="X85" s="18">
        <f>J21+J22+J27+J28+J29+J31+J35+J36+J37</f>
        <v>42</v>
      </c>
      <c r="Y85" s="22">
        <f>X85/F54*F53</f>
        <v>31.111111111111111</v>
      </c>
    </row>
    <row r="87" spans="20:25" ht="15.75" thickBot="1">
      <c r="T87" s="31"/>
      <c r="U87" s="31"/>
      <c r="V87" s="31"/>
    </row>
    <row r="88" spans="20:25" ht="15.75" thickBot="1">
      <c r="T88" s="31"/>
      <c r="U88" s="31"/>
      <c r="V88" s="22"/>
    </row>
    <row r="89" spans="20:25" ht="15.75" thickBot="1">
      <c r="T89" s="31"/>
      <c r="U89" s="31"/>
      <c r="V89" s="22"/>
    </row>
    <row r="90" spans="20:25" ht="15.75" thickBot="1">
      <c r="T90" s="31"/>
      <c r="U90" s="31"/>
      <c r="V90" s="22"/>
    </row>
  </sheetData>
  <mergeCells count="14">
    <mergeCell ref="B34:B37"/>
    <mergeCell ref="B42:D42"/>
    <mergeCell ref="B43:D43"/>
    <mergeCell ref="C47:D48"/>
    <mergeCell ref="T71:T74"/>
    <mergeCell ref="U71:V71"/>
    <mergeCell ref="U73:V73"/>
    <mergeCell ref="C34:D34"/>
    <mergeCell ref="C36:D36"/>
    <mergeCell ref="T79:V79"/>
    <mergeCell ref="T80:V80"/>
    <mergeCell ref="T83:T84"/>
    <mergeCell ref="U83:U85"/>
    <mergeCell ref="E47:E48"/>
  </mergeCells>
  <pageMargins left="0.7" right="0.7" top="0.75" bottom="0.75" header="0.3" footer="0.3"/>
  <pageSetup paperSize="9" orientation="portrait" horizontalDpi="4294967295" vertic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D18" sqref="D18"/>
    </sheetView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Consignas</vt:lpstr>
      <vt:lpstr>Tabla1</vt:lpstr>
      <vt:lpstr>Hoja2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</dc:creator>
  <cp:lastModifiedBy>Cecilia Marcuzzi</cp:lastModifiedBy>
  <dcterms:created xsi:type="dcterms:W3CDTF">2019-08-16T00:49:15Z</dcterms:created>
  <dcterms:modified xsi:type="dcterms:W3CDTF">2022-05-06T14:51:53Z</dcterms:modified>
</cp:coreProperties>
</file>