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264\OneDrive\Documento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Hoja1!$D$5:$L$5</definedName>
  </definedNames>
  <calcPr calcId="152511"/>
</workbook>
</file>

<file path=xl/calcChain.xml><?xml version="1.0" encoding="utf-8"?>
<calcChain xmlns="http://schemas.openxmlformats.org/spreadsheetml/2006/main">
  <c r="D25" i="1" l="1"/>
  <c r="D24" i="1"/>
  <c r="L10" i="1" l="1"/>
  <c r="L14" i="1" s="1"/>
  <c r="I10" i="1"/>
  <c r="I14" i="1" s="1"/>
  <c r="D10" i="1"/>
  <c r="D14" i="1" s="1"/>
  <c r="H10" i="1"/>
  <c r="H14" i="1" s="1"/>
  <c r="E10" i="1"/>
  <c r="E14" i="1" s="1"/>
  <c r="F10" i="1"/>
  <c r="F14" i="1" s="1"/>
  <c r="J10" i="1"/>
  <c r="J14" i="1" s="1"/>
  <c r="G10" i="1"/>
  <c r="G14" i="1" s="1"/>
  <c r="F15" i="1" l="1"/>
  <c r="F16" i="1" s="1"/>
  <c r="E15" i="1"/>
  <c r="E16" i="1" s="1"/>
  <c r="D15" i="1"/>
  <c r="D16" i="1" s="1"/>
  <c r="L15" i="1"/>
  <c r="L16" i="1" s="1"/>
  <c r="G15" i="1"/>
  <c r="G16" i="1" s="1"/>
  <c r="J15" i="1"/>
  <c r="J16" i="1" s="1"/>
  <c r="H15" i="1"/>
  <c r="H16" i="1" s="1"/>
  <c r="I15" i="1"/>
  <c r="I16" i="1" s="1"/>
  <c r="K10" i="1"/>
  <c r="K14" i="1" s="1"/>
  <c r="D19" i="1"/>
  <c r="K15" i="1" l="1"/>
  <c r="K16" i="1" s="1"/>
  <c r="D22" i="1" l="1"/>
  <c r="D21" i="1"/>
</calcChain>
</file>

<file path=xl/sharedStrings.xml><?xml version="1.0" encoding="utf-8"?>
<sst xmlns="http://schemas.openxmlformats.org/spreadsheetml/2006/main" count="55" uniqueCount="39">
  <si>
    <t>Mineria a Cielo Abierto</t>
  </si>
  <si>
    <t>Minerales que se extraen</t>
  </si>
  <si>
    <t>Regalia Argentina</t>
  </si>
  <si>
    <t>Gastos para la extracción</t>
  </si>
  <si>
    <t>Gastos de su Tratamiento</t>
  </si>
  <si>
    <t>Gastos de Sueldos</t>
  </si>
  <si>
    <t>Ubicación</t>
  </si>
  <si>
    <t>Ganancia Bruta</t>
  </si>
  <si>
    <t>Ganancia quitando gastos</t>
  </si>
  <si>
    <t>Nombre de la Mina</t>
  </si>
  <si>
    <t>Puna Operation</t>
  </si>
  <si>
    <t>Aguilar</t>
  </si>
  <si>
    <t>Veladero</t>
  </si>
  <si>
    <t>Mina Martha</t>
  </si>
  <si>
    <t>Cerro Moro</t>
  </si>
  <si>
    <t>Don Nicolás</t>
  </si>
  <si>
    <t>Gualcamayo</t>
  </si>
  <si>
    <t>Cerro Vanguardia</t>
  </si>
  <si>
    <t>Cerro Negro</t>
  </si>
  <si>
    <t>Jujuy</t>
  </si>
  <si>
    <t>San Juan</t>
  </si>
  <si>
    <t>Santa Cruz</t>
  </si>
  <si>
    <t xml:space="preserve"> </t>
  </si>
  <si>
    <t>Ag, Au y Zn</t>
  </si>
  <si>
    <t>Pb, Ag y Zn</t>
  </si>
  <si>
    <t>Au y Ag</t>
  </si>
  <si>
    <t>Ag y Au</t>
  </si>
  <si>
    <t>Au</t>
  </si>
  <si>
    <t>Valor en $ por tonelada de Metales</t>
  </si>
  <si>
    <t>Empresa con mayores ganancias</t>
  </si>
  <si>
    <t>Empresa con menores ganancias</t>
  </si>
  <si>
    <t xml:space="preserve">Mina Martha </t>
  </si>
  <si>
    <t>Promedio de ganancias Brutas de las Minas</t>
  </si>
  <si>
    <t>Ganacias Quitando Regalías</t>
  </si>
  <si>
    <t>Cantidad en Toneladas (t)</t>
  </si>
  <si>
    <t>Incidentes Medioambientales</t>
  </si>
  <si>
    <t>Ninguno</t>
  </si>
  <si>
    <t>Minas que tuvieron algún Incidente Ambiental</t>
  </si>
  <si>
    <t>% de esos Incidentes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</si>
</sst>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7" formatCode="&quot;$&quot;\ #,##0.00"/>
    <numFmt numFmtId="168" formatCode="_-[$$-2C0A]\ * #,##0.00_-;\-[$$-2C0A]\ * #,##0.00_-;_-[$$-2C0A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9" tint="-0.25098422193060094"/>
        </stop>
      </gradient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165" fontId="0" fillId="0" borderId="14" xfId="1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68" fontId="0" fillId="0" borderId="0" xfId="0" applyNumberFormat="1"/>
    <xf numFmtId="168" fontId="0" fillId="0" borderId="0" xfId="0" applyNumberFormat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3" borderId="15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168" fontId="0" fillId="0" borderId="9" xfId="1" applyNumberFormat="1" applyFont="1" applyBorder="1" applyAlignment="1">
      <alignment horizontal="center" vertical="center"/>
    </xf>
    <xf numFmtId="168" fontId="0" fillId="0" borderId="14" xfId="1" applyNumberFormat="1" applyFont="1" applyBorder="1" applyAlignment="1">
      <alignment horizontal="center" vertical="center"/>
    </xf>
    <xf numFmtId="168" fontId="0" fillId="0" borderId="16" xfId="0" applyNumberFormat="1" applyBorder="1" applyAlignment="1">
      <alignment horizontal="center"/>
    </xf>
    <xf numFmtId="44" fontId="0" fillId="0" borderId="22" xfId="1" applyNumberFormat="1" applyFont="1" applyBorder="1" applyAlignment="1">
      <alignment horizontal="center"/>
    </xf>
    <xf numFmtId="44" fontId="0" fillId="0" borderId="22" xfId="2" applyNumberFormat="1" applyFont="1" applyBorder="1" applyAlignment="1">
      <alignment horizontal="center"/>
    </xf>
    <xf numFmtId="44" fontId="0" fillId="0" borderId="24" xfId="2" applyNumberFormat="1" applyFont="1" applyBorder="1" applyAlignment="1">
      <alignment horizontal="center"/>
    </xf>
    <xf numFmtId="44" fontId="0" fillId="0" borderId="9" xfId="1" applyNumberFormat="1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167" fontId="0" fillId="0" borderId="29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19" xfId="0" applyNumberForma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/>
    </xf>
    <xf numFmtId="16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8" fontId="0" fillId="0" borderId="9" xfId="0" applyNumberFormat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165" fontId="0" fillId="0" borderId="21" xfId="1" applyNumberFormat="1" applyFont="1" applyBorder="1" applyAlignment="1">
      <alignment vertical="center"/>
    </xf>
    <xf numFmtId="165" fontId="0" fillId="0" borderId="23" xfId="1" applyNumberFormat="1" applyFont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26" xfId="0" applyNumberFormat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9" fontId="0" fillId="0" borderId="16" xfId="2" applyFont="1" applyBorder="1" applyAlignment="1">
      <alignment horizontal="center"/>
    </xf>
    <xf numFmtId="0" fontId="0" fillId="0" borderId="26" xfId="0" applyBorder="1"/>
    <xf numFmtId="0" fontId="0" fillId="0" borderId="30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Ganancias de</a:t>
            </a:r>
            <a:r>
              <a:rPr lang="es-AR" baseline="0"/>
              <a:t> Cada Mina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Hoja1!$D$5:$L$5</c:f>
              <c:strCache>
                <c:ptCount val="9"/>
                <c:pt idx="0">
                  <c:v>Aguilar</c:v>
                </c:pt>
                <c:pt idx="1">
                  <c:v>Cerro Moro</c:v>
                </c:pt>
                <c:pt idx="2">
                  <c:v>Cerro Negro</c:v>
                </c:pt>
                <c:pt idx="3">
                  <c:v>Cerro Vanguardia</c:v>
                </c:pt>
                <c:pt idx="4">
                  <c:v>Don Nicolás</c:v>
                </c:pt>
                <c:pt idx="5">
                  <c:v>Gualcamayo</c:v>
                </c:pt>
                <c:pt idx="6">
                  <c:v>Mina Martha</c:v>
                </c:pt>
                <c:pt idx="7">
                  <c:v>Puna Operation</c:v>
                </c:pt>
                <c:pt idx="8">
                  <c:v>Veladero</c:v>
                </c:pt>
              </c:strCache>
            </c:strRef>
          </c:cat>
          <c:val>
            <c:numRef>
              <c:f>Hoja1!$D$16:$L$16</c:f>
              <c:numCache>
                <c:formatCode>_-[$$-2C0A]\ * #,##0.00_-;\-[$$-2C0A]\ * #,##0.00_-;_-[$$-2C0A]\ * "-"??_-;_-@_-</c:formatCode>
                <c:ptCount val="9"/>
                <c:pt idx="0">
                  <c:v>84414250</c:v>
                </c:pt>
                <c:pt idx="1">
                  <c:v>463970400</c:v>
                </c:pt>
                <c:pt idx="2">
                  <c:v>346173600</c:v>
                </c:pt>
                <c:pt idx="3">
                  <c:v>289472250</c:v>
                </c:pt>
                <c:pt idx="4">
                  <c:v>165559600</c:v>
                </c:pt>
                <c:pt idx="5">
                  <c:v>209132000</c:v>
                </c:pt>
                <c:pt idx="6">
                  <c:v>30011800</c:v>
                </c:pt>
                <c:pt idx="7">
                  <c:v>130950000</c:v>
                </c:pt>
                <c:pt idx="8">
                  <c:v>182544300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0910304"/>
        <c:axId val="470913440"/>
      </c:barChart>
      <c:catAx>
        <c:axId val="47091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70913440"/>
        <c:crosses val="autoZero"/>
        <c:auto val="1"/>
        <c:lblAlgn val="ctr"/>
        <c:lblOffset val="100"/>
        <c:noMultiLvlLbl val="0"/>
      </c:catAx>
      <c:valAx>
        <c:axId val="4709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2C0A]\ * #,##0.00_-;\-[$$-2C0A]\ * #,##0.00_-;_-[$$-2C0A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7091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Cantidad</a:t>
            </a:r>
            <a:r>
              <a:rPr lang="es-AR" baseline="0"/>
              <a:t> de Material Extraído (t)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Hoja1!$D$5:$L$5</c:f>
              <c:strCache>
                <c:ptCount val="9"/>
                <c:pt idx="0">
                  <c:v>Aguilar</c:v>
                </c:pt>
                <c:pt idx="1">
                  <c:v>Cerro Moro</c:v>
                </c:pt>
                <c:pt idx="2">
                  <c:v>Cerro Negro</c:v>
                </c:pt>
                <c:pt idx="3">
                  <c:v>Cerro Vanguardia</c:v>
                </c:pt>
                <c:pt idx="4">
                  <c:v>Don Nicolás</c:v>
                </c:pt>
                <c:pt idx="5">
                  <c:v>Gualcamayo</c:v>
                </c:pt>
                <c:pt idx="6">
                  <c:v>Mina Martha</c:v>
                </c:pt>
                <c:pt idx="7">
                  <c:v>Puna Operation</c:v>
                </c:pt>
                <c:pt idx="8">
                  <c:v>Veladero</c:v>
                </c:pt>
              </c:strCache>
            </c:strRef>
          </c:cat>
          <c:val>
            <c:numRef>
              <c:f>Hoja1!$D$8:$L$8</c:f>
              <c:numCache>
                <c:formatCode>General</c:formatCode>
                <c:ptCount val="9"/>
                <c:pt idx="0">
                  <c:v>2343</c:v>
                </c:pt>
                <c:pt idx="1">
                  <c:v>6232</c:v>
                </c:pt>
                <c:pt idx="2">
                  <c:v>9096</c:v>
                </c:pt>
                <c:pt idx="3">
                  <c:v>4565</c:v>
                </c:pt>
                <c:pt idx="4">
                  <c:v>4364</c:v>
                </c:pt>
                <c:pt idx="5">
                  <c:v>2564</c:v>
                </c:pt>
                <c:pt idx="6">
                  <c:v>1564</c:v>
                </c:pt>
                <c:pt idx="7">
                  <c:v>2000</c:v>
                </c:pt>
                <c:pt idx="8">
                  <c:v>5253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0926768"/>
        <c:axId val="470924808"/>
      </c:lineChart>
      <c:catAx>
        <c:axId val="47092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70924808"/>
        <c:crosses val="autoZero"/>
        <c:auto val="1"/>
        <c:lblAlgn val="ctr"/>
        <c:lblOffset val="100"/>
        <c:noMultiLvlLbl val="0"/>
      </c:catAx>
      <c:valAx>
        <c:axId val="470924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7092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28</xdr:row>
      <xdr:rowOff>119062</xdr:rowOff>
    </xdr:from>
    <xdr:to>
      <xdr:col>7</xdr:col>
      <xdr:colOff>66674</xdr:colOff>
      <xdr:row>42</xdr:row>
      <xdr:rowOff>123825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419099</xdr:colOff>
      <xdr:row>28</xdr:row>
      <xdr:rowOff>180975</xdr:rowOff>
    </xdr:from>
    <xdr:to>
      <xdr:col>12</xdr:col>
      <xdr:colOff>28574</xdr:colOff>
      <xdr:row>43</xdr:row>
      <xdr:rowOff>80962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topLeftCell="A16" workbookViewId="0">
      <selection activeCell="F23" sqref="F23"/>
    </sheetView>
  </sheetViews>
  <sheetFormatPr baseColWidth="10" defaultRowHeight="15" x14ac:dyDescent="0.25"/>
  <cols>
    <col min="2" max="2" width="7.42578125" customWidth="1"/>
    <col min="3" max="3" width="38.42578125" customWidth="1"/>
    <col min="4" max="4" width="17.140625" customWidth="1"/>
    <col min="5" max="5" width="18.28515625" customWidth="1"/>
    <col min="6" max="6" width="19" customWidth="1"/>
    <col min="7" max="7" width="23" customWidth="1"/>
    <col min="8" max="8" width="23.42578125" customWidth="1"/>
    <col min="9" max="9" width="20" customWidth="1"/>
    <col min="10" max="10" width="18.28515625" customWidth="1"/>
    <col min="11" max="11" width="22.42578125" customWidth="1"/>
    <col min="12" max="12" width="25.5703125" customWidth="1"/>
  </cols>
  <sheetData>
    <row r="1" spans="2:12" ht="15.75" thickBot="1" x14ac:dyDescent="0.3"/>
    <row r="2" spans="2:12" x14ac:dyDescent="0.25">
      <c r="C2" s="10" t="s">
        <v>0</v>
      </c>
      <c r="D2" s="11"/>
      <c r="E2" s="11"/>
      <c r="F2" s="11"/>
      <c r="G2" s="11"/>
      <c r="H2" s="11"/>
      <c r="I2" s="11"/>
      <c r="J2" s="11"/>
      <c r="K2" s="11"/>
      <c r="L2" s="12"/>
    </row>
    <row r="3" spans="2:12" x14ac:dyDescent="0.25">
      <c r="C3" s="13"/>
      <c r="D3" s="14"/>
      <c r="E3" s="14"/>
      <c r="F3" s="14"/>
      <c r="G3" s="14"/>
      <c r="H3" s="14"/>
      <c r="I3" s="14"/>
      <c r="J3" s="14"/>
      <c r="K3" s="14"/>
      <c r="L3" s="15"/>
    </row>
    <row r="4" spans="2:12" ht="15.75" thickBot="1" x14ac:dyDescent="0.3">
      <c r="C4" s="16"/>
      <c r="D4" s="17"/>
      <c r="E4" s="17"/>
      <c r="F4" s="17"/>
      <c r="G4" s="17"/>
      <c r="H4" s="17"/>
      <c r="I4" s="17"/>
      <c r="J4" s="17"/>
      <c r="K4" s="17"/>
      <c r="L4" s="18"/>
    </row>
    <row r="5" spans="2:12" ht="15.75" x14ac:dyDescent="0.25">
      <c r="C5" s="19" t="s">
        <v>9</v>
      </c>
      <c r="D5" s="3" t="s">
        <v>11</v>
      </c>
      <c r="E5" s="3" t="s">
        <v>14</v>
      </c>
      <c r="F5" s="3" t="s">
        <v>18</v>
      </c>
      <c r="G5" s="3" t="s">
        <v>17</v>
      </c>
      <c r="H5" s="3" t="s">
        <v>15</v>
      </c>
      <c r="I5" s="3" t="s">
        <v>16</v>
      </c>
      <c r="J5" s="3" t="s">
        <v>13</v>
      </c>
      <c r="K5" s="3" t="s">
        <v>10</v>
      </c>
      <c r="L5" s="4" t="s">
        <v>12</v>
      </c>
    </row>
    <row r="6" spans="2:12" ht="15.75" x14ac:dyDescent="0.25">
      <c r="C6" s="20" t="s">
        <v>6</v>
      </c>
      <c r="D6" s="1" t="s">
        <v>19</v>
      </c>
      <c r="E6" s="1" t="s">
        <v>21</v>
      </c>
      <c r="F6" s="1" t="s">
        <v>21</v>
      </c>
      <c r="G6" s="1" t="s">
        <v>21</v>
      </c>
      <c r="H6" s="1" t="s">
        <v>21</v>
      </c>
      <c r="I6" s="1" t="s">
        <v>20</v>
      </c>
      <c r="J6" s="1" t="s">
        <v>21</v>
      </c>
      <c r="K6" s="1" t="s">
        <v>19</v>
      </c>
      <c r="L6" s="5" t="s">
        <v>20</v>
      </c>
    </row>
    <row r="7" spans="2:12" ht="15.75" x14ac:dyDescent="0.25">
      <c r="B7" t="s">
        <v>22</v>
      </c>
      <c r="C7" s="20" t="s">
        <v>1</v>
      </c>
      <c r="D7" s="1" t="s">
        <v>24</v>
      </c>
      <c r="E7" s="1" t="s">
        <v>26</v>
      </c>
      <c r="F7" s="2" t="s">
        <v>26</v>
      </c>
      <c r="G7" s="2" t="s">
        <v>25</v>
      </c>
      <c r="H7" s="1" t="s">
        <v>25</v>
      </c>
      <c r="I7" s="2" t="s">
        <v>27</v>
      </c>
      <c r="J7" s="1" t="s">
        <v>25</v>
      </c>
      <c r="K7" s="1" t="s">
        <v>23</v>
      </c>
      <c r="L7" s="5" t="s">
        <v>25</v>
      </c>
    </row>
    <row r="8" spans="2:12" ht="15.75" x14ac:dyDescent="0.25">
      <c r="C8" s="20" t="s">
        <v>34</v>
      </c>
      <c r="D8" s="1">
        <v>2343</v>
      </c>
      <c r="E8" s="1">
        <v>6232</v>
      </c>
      <c r="F8" s="1">
        <v>9096</v>
      </c>
      <c r="G8" s="1">
        <v>4565</v>
      </c>
      <c r="H8" s="1">
        <v>4364</v>
      </c>
      <c r="I8" s="1">
        <v>2564</v>
      </c>
      <c r="J8" s="1">
        <v>1564</v>
      </c>
      <c r="K8" s="1">
        <v>2000</v>
      </c>
      <c r="L8" s="5">
        <v>5253</v>
      </c>
    </row>
    <row r="9" spans="2:12" ht="15" customHeight="1" x14ac:dyDescent="0.25">
      <c r="C9" s="53" t="s">
        <v>28</v>
      </c>
      <c r="D9" s="51">
        <v>175000</v>
      </c>
      <c r="E9" s="51">
        <v>260000</v>
      </c>
      <c r="F9" s="51">
        <v>280000</v>
      </c>
      <c r="G9" s="51">
        <v>245000</v>
      </c>
      <c r="H9" s="51">
        <v>120000</v>
      </c>
      <c r="I9" s="51">
        <v>150000</v>
      </c>
      <c r="J9" s="51">
        <v>210000</v>
      </c>
      <c r="K9" s="51">
        <v>200000</v>
      </c>
      <c r="L9" s="52">
        <v>230000</v>
      </c>
    </row>
    <row r="10" spans="2:12" ht="15.75" x14ac:dyDescent="0.25">
      <c r="C10" s="20" t="s">
        <v>7</v>
      </c>
      <c r="D10" s="8">
        <f>D9*D8</f>
        <v>410025000</v>
      </c>
      <c r="E10" s="8">
        <f>E9*E8</f>
        <v>1620320000</v>
      </c>
      <c r="F10" s="8">
        <f>F9*F8</f>
        <v>2546880000</v>
      </c>
      <c r="G10" s="8">
        <f>G9*G8</f>
        <v>1118425000</v>
      </c>
      <c r="H10" s="8">
        <f>H9*H8</f>
        <v>523680000</v>
      </c>
      <c r="I10" s="8">
        <f>I9*I8</f>
        <v>384600000</v>
      </c>
      <c r="J10" s="8">
        <f>J9*J8</f>
        <v>328440000</v>
      </c>
      <c r="K10" s="8">
        <f>K9*K8</f>
        <v>400000000</v>
      </c>
      <c r="L10" s="9">
        <f>L9*L8</f>
        <v>1208190000</v>
      </c>
    </row>
    <row r="11" spans="2:12" ht="15.75" x14ac:dyDescent="0.25">
      <c r="C11" s="20" t="s">
        <v>3</v>
      </c>
      <c r="D11" s="6">
        <v>220000000</v>
      </c>
      <c r="E11" s="6">
        <v>1000000000</v>
      </c>
      <c r="F11" s="6">
        <v>1600000000</v>
      </c>
      <c r="G11" s="6">
        <v>600000000</v>
      </c>
      <c r="H11" s="6">
        <v>300000000</v>
      </c>
      <c r="I11" s="6">
        <v>100000000</v>
      </c>
      <c r="J11" s="6">
        <v>250000000</v>
      </c>
      <c r="K11" s="33">
        <v>200000000</v>
      </c>
      <c r="L11" s="7">
        <v>850000000</v>
      </c>
    </row>
    <row r="12" spans="2:12" ht="15.75" x14ac:dyDescent="0.25">
      <c r="C12" s="20" t="s">
        <v>4</v>
      </c>
      <c r="D12" s="6">
        <v>80000000</v>
      </c>
      <c r="E12" s="6">
        <v>62000000</v>
      </c>
      <c r="F12" s="6">
        <v>350000000</v>
      </c>
      <c r="G12" s="6">
        <v>100000000</v>
      </c>
      <c r="H12" s="6">
        <v>23000000</v>
      </c>
      <c r="I12" s="6">
        <v>60000000</v>
      </c>
      <c r="J12" s="6">
        <v>40000000</v>
      </c>
      <c r="K12" s="6">
        <v>50000000</v>
      </c>
      <c r="L12" s="7">
        <v>150000000</v>
      </c>
    </row>
    <row r="13" spans="2:12" ht="15.75" x14ac:dyDescent="0.25">
      <c r="C13" s="20" t="s">
        <v>5</v>
      </c>
      <c r="D13" s="8">
        <v>23000000</v>
      </c>
      <c r="E13" s="8">
        <v>80000000</v>
      </c>
      <c r="F13" s="8">
        <v>240000000</v>
      </c>
      <c r="G13" s="8">
        <v>120000000</v>
      </c>
      <c r="H13" s="8">
        <v>30000000</v>
      </c>
      <c r="I13" s="8">
        <v>9000000</v>
      </c>
      <c r="J13" s="8">
        <v>7500000</v>
      </c>
      <c r="K13" s="8">
        <v>15000000</v>
      </c>
      <c r="L13" s="9">
        <v>20000000</v>
      </c>
    </row>
    <row r="14" spans="2:12" ht="15.75" x14ac:dyDescent="0.25">
      <c r="C14" s="20" t="s">
        <v>8</v>
      </c>
      <c r="D14" s="27">
        <f>D10-(SUM(D11:D13))</f>
        <v>87025000</v>
      </c>
      <c r="E14" s="27">
        <f>E10-(SUM(E11:E13))</f>
        <v>478320000</v>
      </c>
      <c r="F14" s="27">
        <f>F10-(SUM(F11:F13))</f>
        <v>356880000</v>
      </c>
      <c r="G14" s="27">
        <f>G10-(SUM(G11:G13))</f>
        <v>298425000</v>
      </c>
      <c r="H14" s="27">
        <f>H10-(SUM(H11:H13))</f>
        <v>170680000</v>
      </c>
      <c r="I14" s="27">
        <f>I10-(SUM(I11:I13))</f>
        <v>215600000</v>
      </c>
      <c r="J14" s="27">
        <f>J10-(SUM(J11:J13))</f>
        <v>30940000</v>
      </c>
      <c r="K14" s="27">
        <f>K10-(SUM(K11:K13))</f>
        <v>135000000</v>
      </c>
      <c r="L14" s="28">
        <f>L10-(SUM(L11:L13))</f>
        <v>188190000</v>
      </c>
    </row>
    <row r="15" spans="2:12" ht="15.75" x14ac:dyDescent="0.25">
      <c r="B15" s="43">
        <v>3</v>
      </c>
      <c r="C15" s="26" t="s">
        <v>2</v>
      </c>
      <c r="D15" s="31">
        <f>($B$15*D14)/100</f>
        <v>2610750</v>
      </c>
      <c r="E15" s="31">
        <f>($B$15*E14)/100</f>
        <v>14349600</v>
      </c>
      <c r="F15" s="31">
        <f>($B$15*F14)/100</f>
        <v>10706400</v>
      </c>
      <c r="G15" s="31">
        <f>($B$15*G14)/100</f>
        <v>8952750</v>
      </c>
      <c r="H15" s="31">
        <f>($B$15*H14)/100</f>
        <v>5120400</v>
      </c>
      <c r="I15" s="31">
        <f>($B$15*I14)/100</f>
        <v>6468000</v>
      </c>
      <c r="J15" s="31">
        <f>($B$15*J14)/100</f>
        <v>928200</v>
      </c>
      <c r="K15" s="30">
        <f>($B$15*K14)/100</f>
        <v>4050000</v>
      </c>
      <c r="L15" s="32">
        <f>($B$15*L14)/100</f>
        <v>5645700</v>
      </c>
    </row>
    <row r="16" spans="2:12" ht="15.75" x14ac:dyDescent="0.25">
      <c r="C16" s="48" t="s">
        <v>33</v>
      </c>
      <c r="D16" s="47">
        <f>D14-D15</f>
        <v>84414250</v>
      </c>
      <c r="E16" s="47">
        <f>E14-E15</f>
        <v>463970400</v>
      </c>
      <c r="F16" s="47">
        <f>F14-F15</f>
        <v>346173600</v>
      </c>
      <c r="G16" s="47">
        <f>G14-G15</f>
        <v>289472250</v>
      </c>
      <c r="H16" s="47">
        <f>H14-H15</f>
        <v>165559600</v>
      </c>
      <c r="I16" s="47">
        <f>I14-I15</f>
        <v>209132000</v>
      </c>
      <c r="J16" s="47">
        <f>J14-J15</f>
        <v>30011800</v>
      </c>
      <c r="K16" s="47">
        <f>K14-K15</f>
        <v>130950000</v>
      </c>
      <c r="L16" s="49">
        <f>L14-L15</f>
        <v>182544300</v>
      </c>
    </row>
    <row r="17" spans="3:12" ht="16.5" thickBot="1" x14ac:dyDescent="0.3">
      <c r="C17" s="25" t="s">
        <v>35</v>
      </c>
      <c r="D17" s="29" t="s">
        <v>36</v>
      </c>
      <c r="E17" s="50" t="s">
        <v>36</v>
      </c>
      <c r="F17" s="29" t="s">
        <v>36</v>
      </c>
      <c r="G17" s="29" t="s">
        <v>36</v>
      </c>
      <c r="H17" s="50">
        <v>1</v>
      </c>
      <c r="I17" s="50">
        <v>2</v>
      </c>
      <c r="J17" s="50">
        <v>3</v>
      </c>
      <c r="K17" s="29" t="s">
        <v>36</v>
      </c>
      <c r="L17" s="54">
        <v>2</v>
      </c>
    </row>
    <row r="18" spans="3:12" ht="16.5" thickBot="1" x14ac:dyDescent="0.3">
      <c r="C18" s="24"/>
      <c r="D18" s="23"/>
      <c r="E18" s="23"/>
      <c r="F18" s="23"/>
      <c r="G18" s="23"/>
      <c r="H18" s="23"/>
      <c r="I18" s="23"/>
      <c r="J18" s="23"/>
      <c r="K18" s="23"/>
      <c r="L18" s="23"/>
    </row>
    <row r="19" spans="3:12" x14ac:dyDescent="0.25">
      <c r="C19" s="34" t="s">
        <v>32</v>
      </c>
      <c r="D19" s="37">
        <f>AVERAGE(D10:L10)</f>
        <v>948951111.11111116</v>
      </c>
      <c r="E19" s="38"/>
      <c r="G19" s="22"/>
    </row>
    <row r="20" spans="3:12" x14ac:dyDescent="0.25">
      <c r="C20" s="35"/>
      <c r="D20" s="39"/>
      <c r="E20" s="40"/>
    </row>
    <row r="21" spans="3:12" ht="15.75" x14ac:dyDescent="0.25">
      <c r="C21" s="20" t="s">
        <v>29</v>
      </c>
      <c r="D21" s="41">
        <f>MAX(D16:L16)</f>
        <v>463970400</v>
      </c>
      <c r="E21" s="5" t="s">
        <v>14</v>
      </c>
    </row>
    <row r="22" spans="3:12" ht="16.5" thickBot="1" x14ac:dyDescent="0.3">
      <c r="C22" s="21" t="s">
        <v>30</v>
      </c>
      <c r="D22" s="42">
        <f>MIN(D16:L16)</f>
        <v>30011800</v>
      </c>
      <c r="E22" s="36" t="s">
        <v>31</v>
      </c>
    </row>
    <row r="23" spans="3:12" ht="16.5" thickBot="1" x14ac:dyDescent="0.3">
      <c r="C23" s="46"/>
      <c r="D23" s="44"/>
      <c r="E23" s="45"/>
    </row>
    <row r="24" spans="3:12" ht="31.5" x14ac:dyDescent="0.25">
      <c r="C24" s="55" t="s">
        <v>37</v>
      </c>
      <c r="D24" s="59">
        <f>COUNT(D17:L17)</f>
        <v>4</v>
      </c>
      <c r="E24" s="60"/>
    </row>
    <row r="25" spans="3:12" ht="16.5" thickBot="1" x14ac:dyDescent="0.3">
      <c r="C25" s="56" t="s">
        <v>38</v>
      </c>
      <c r="D25" s="57">
        <f>(3*100%)/8</f>
        <v>0.375</v>
      </c>
      <c r="E25" s="58" t="s">
        <v>13</v>
      </c>
    </row>
  </sheetData>
  <autoFilter ref="D5:L5"/>
  <sortState columnSort="1" ref="D5:L17">
    <sortCondition ref="D5:L5"/>
  </sortState>
  <mergeCells count="4">
    <mergeCell ref="C19:C20"/>
    <mergeCell ref="D19:E20"/>
    <mergeCell ref="D24:E24"/>
    <mergeCell ref="C2:L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54264</cp:lastModifiedBy>
  <dcterms:created xsi:type="dcterms:W3CDTF">2022-05-06T19:09:28Z</dcterms:created>
  <dcterms:modified xsi:type="dcterms:W3CDTF">2022-05-08T00:36:00Z</dcterms:modified>
</cp:coreProperties>
</file>