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Tabla1!$G$13:$N$42</definedName>
  </definedNames>
  <calcPr calcId="124519"/>
</workbook>
</file>

<file path=xl/calcChain.xml><?xml version="1.0" encoding="utf-8"?>
<calcChain xmlns="http://schemas.openxmlformats.org/spreadsheetml/2006/main">
  <c r="C77" i="2"/>
  <c r="C53" i="1" l="1"/>
  <c r="C52"/>
  <c r="C54"/>
  <c r="C35"/>
  <c r="B43"/>
  <c r="E47"/>
  <c r="F54"/>
  <c r="D52" s="1"/>
  <c r="C37"/>
  <c r="M33"/>
  <c r="N33" s="1"/>
  <c r="M40"/>
  <c r="N40" s="1"/>
  <c r="M36"/>
  <c r="N36" s="1"/>
  <c r="M37"/>
  <c r="N37" s="1"/>
  <c r="M23"/>
  <c r="N23" s="1"/>
  <c r="M34"/>
  <c r="N34" s="1"/>
  <c r="M31"/>
  <c r="N31" s="1"/>
  <c r="M28"/>
  <c r="N28" s="1"/>
  <c r="M32"/>
  <c r="N32" s="1"/>
  <c r="M41"/>
  <c r="N41" s="1"/>
  <c r="M38"/>
  <c r="N38" s="1"/>
  <c r="M35"/>
  <c r="N35" s="1"/>
  <c r="M22"/>
  <c r="N22" s="1"/>
  <c r="M21"/>
  <c r="N21" s="1"/>
  <c r="M18"/>
  <c r="N18" s="1"/>
  <c r="M14"/>
  <c r="N14" s="1"/>
  <c r="M26"/>
  <c r="N26" s="1"/>
  <c r="M39"/>
  <c r="N39" s="1"/>
  <c r="M42"/>
  <c r="N42" s="1"/>
  <c r="M29"/>
  <c r="N29" s="1"/>
  <c r="M24"/>
  <c r="N24" s="1"/>
  <c r="M20"/>
  <c r="N20" s="1"/>
  <c r="M30"/>
  <c r="N30" s="1"/>
  <c r="M17"/>
  <c r="N17" s="1"/>
  <c r="M19"/>
  <c r="N19" s="1"/>
  <c r="M15"/>
  <c r="N15" s="1"/>
  <c r="M16"/>
  <c r="N16" s="1"/>
  <c r="M27"/>
  <c r="N27" s="1"/>
  <c r="M25"/>
  <c r="N25" s="1"/>
  <c r="D53" l="1"/>
  <c r="D54"/>
</calcChain>
</file>

<file path=xl/sharedStrings.xml><?xml version="1.0" encoding="utf-8"?>
<sst xmlns="http://schemas.openxmlformats.org/spreadsheetml/2006/main" count="108" uniqueCount="62">
  <si>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</si>
  <si>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</si>
  <si>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</si>
  <si>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</si>
  <si>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</si>
  <si>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</si>
  <si>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</si>
  <si>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</si>
  <si>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</si>
  <si>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</si>
  <si>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</si>
  <si>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</si>
  <si>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</si>
  <si>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</si>
  <si>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</si>
  <si>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</si>
  <si>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</si>
  <si>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</si>
  <si>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</si>
  <si>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</si>
  <si>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</si>
  <si>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</si>
  <si>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</si>
  <si>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</si>
  <si>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</si>
  <si>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</si>
  <si>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</si>
  <si>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</si>
  <si>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</si>
  <si>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</si>
  <si>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</si>
  <si>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</si>
  <si>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</si>
  <si>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</si>
  <si>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</si>
  <si>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</si>
  <si>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</si>
  <si>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</si>
  <si>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</si>
  <si>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</si>
  <si>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</si>
  <si>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</si>
  <si>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</si>
  <si>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</si>
  <si>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</si>
  <si>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 xml:space="preserve">ATENCIONES </t>
  </si>
  <si>
    <t xml:space="preserve">Mayor cantidad de atenciones </t>
  </si>
  <si>
    <t xml:space="preserve">menor cantidad de atenciones </t>
  </si>
  <si>
    <t xml:space="preserve">enfermeria </t>
  </si>
  <si>
    <t>cardiologia</t>
  </si>
  <si>
    <t xml:space="preserve">cantidad de diagnosticos cubiertos por obra social </t>
  </si>
  <si>
    <t xml:space="preserve">costo promedio particular de atencion </t>
  </si>
  <si>
    <t>dpt</t>
  </si>
  <si>
    <t xml:space="preserve">chimbas </t>
  </si>
  <si>
    <t xml:space="preserve">capital </t>
  </si>
  <si>
    <t xml:space="preserve">rivadavia </t>
  </si>
  <si>
    <t>casos</t>
  </si>
  <si>
    <t>%</t>
  </si>
  <si>
    <t xml:space="preserve">ATENCION AMBULATORIA </t>
  </si>
  <si>
    <t>Se debe utilizar funcon MAX y MIN</t>
  </si>
  <si>
    <t>Falta título</t>
  </si>
  <si>
    <t>Leyendas incorrectas</t>
  </si>
</sst>
</file>

<file path=xl/styles.xml><?xml version="1.0" encoding="utf-8"?>
<styleSheet xmlns="http://schemas.openxmlformats.org/spreadsheetml/2006/main">
  <numFmts count="4">
    <numFmt numFmtId="164" formatCode="_-* #,##0.00\ _€_-;\-* #,##0.00\ _€_-;_-* &quot;-&quot;??\ _€_-;_-@_-"/>
    <numFmt numFmtId="165" formatCode="dd/mm/yy"/>
    <numFmt numFmtId="166" formatCode="_-* #,##0\ _€_-;\-* #,##0\ _€_-;_-* &quot;-&quot;??\ _€_-;_-@_-"/>
    <numFmt numFmtId="167" formatCode="_ [$$-2C0A]\ * #,##0.00_ ;_ [$$-2C0A]\ * \-#,##0.00_ ;_ [$$-2C0A]\ * &quot;-&quot;??_ ;_ @_ 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darkUp">
        <fgColor rgb="FF00B0F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0" fillId="0" borderId="5" xfId="0" applyBorder="1" applyAlignment="1">
      <alignment horizontal="center"/>
    </xf>
    <xf numFmtId="166" fontId="0" fillId="0" borderId="0" xfId="1" applyNumberFormat="1" applyFont="1"/>
    <xf numFmtId="0" fontId="6" fillId="0" borderId="5" xfId="0" applyFont="1" applyFill="1" applyBorder="1" applyAlignment="1">
      <alignment horizontal="center"/>
    </xf>
    <xf numFmtId="14" fontId="6" fillId="0" borderId="5" xfId="0" applyNumberFormat="1" applyFont="1" applyFill="1" applyBorder="1" applyAlignment="1">
      <alignment horizontal="center"/>
    </xf>
    <xf numFmtId="9" fontId="0" fillId="0" borderId="0" xfId="0" applyNumberFormat="1"/>
    <xf numFmtId="0" fontId="0" fillId="9" borderId="5" xfId="0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9" fontId="0" fillId="9" borderId="5" xfId="2" applyFont="1" applyFill="1" applyBorder="1" applyAlignment="1">
      <alignment horizontal="center"/>
    </xf>
    <xf numFmtId="0" fontId="0" fillId="10" borderId="5" xfId="0" applyFill="1" applyBorder="1" applyAlignment="1">
      <alignment horizontal="center" vertical="center"/>
    </xf>
    <xf numFmtId="9" fontId="0" fillId="10" borderId="5" xfId="2" applyFont="1" applyFill="1" applyBorder="1" applyAlignment="1">
      <alignment horizontal="center"/>
    </xf>
    <xf numFmtId="167" fontId="6" fillId="0" borderId="5" xfId="0" applyNumberFormat="1" applyFont="1" applyFill="1" applyBorder="1" applyAlignment="1">
      <alignment horizontal="center"/>
    </xf>
    <xf numFmtId="167" fontId="7" fillId="7" borderId="5" xfId="0" applyNumberFormat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65" fontId="5" fillId="6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11" borderId="14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11" borderId="17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11" fillId="0" borderId="0" xfId="0" applyFont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91CA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Tabla1!$B$52:$B$54</c:f>
              <c:strCache>
                <c:ptCount val="3"/>
                <c:pt idx="0">
                  <c:v>rivadavia </c:v>
                </c:pt>
                <c:pt idx="1">
                  <c:v>chimbas </c:v>
                </c:pt>
                <c:pt idx="2">
                  <c:v>capital </c:v>
                </c:pt>
              </c:strCache>
            </c:strRef>
          </c:cat>
          <c:val>
            <c:numRef>
              <c:f>Tabla1!$C$52:$C$54</c:f>
              <c:numCache>
                <c:formatCode>General</c:formatCode>
                <c:ptCount val="3"/>
                <c:pt idx="0">
                  <c:v>14</c:v>
                </c:pt>
                <c:pt idx="1">
                  <c:v>34</c:v>
                </c:pt>
                <c:pt idx="2">
                  <c:v>42</c:v>
                </c:pt>
              </c:numCache>
            </c:numRef>
          </c:val>
        </c:ser>
        <c:ser>
          <c:idx val="1"/>
          <c:order val="1"/>
          <c:dLbls>
            <c:showCatName val="1"/>
            <c:showPercent val="1"/>
          </c:dLbls>
          <c:cat>
            <c:strRef>
              <c:f>Tabla1!$B$52:$B$54</c:f>
              <c:strCache>
                <c:ptCount val="3"/>
                <c:pt idx="0">
                  <c:v>rivadavia </c:v>
                </c:pt>
                <c:pt idx="1">
                  <c:v>chimbas </c:v>
                </c:pt>
                <c:pt idx="2">
                  <c:v>capital </c:v>
                </c:pt>
              </c:strCache>
            </c:strRef>
          </c:cat>
          <c:val>
            <c:numRef>
              <c:f>Tabla1!$D$52:$D$54</c:f>
              <c:numCache>
                <c:formatCode>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  <c:dispBlanksAs val="zero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Tabla1!$H$13</c:f>
              <c:strCache>
                <c:ptCount val="1"/>
                <c:pt idx="0">
                  <c:v>Diagnóstico</c:v>
                </c:pt>
              </c:strCache>
            </c:strRef>
          </c:tx>
          <c:cat>
            <c:strRef>
              <c:f>Tabla1!$H$15</c:f>
              <c:strCache>
                <c:ptCount val="1"/>
                <c:pt idx="0">
                  <c:v>Rehabilitación</c:v>
                </c:pt>
              </c:strCache>
            </c:strRef>
          </c:cat>
          <c:val>
            <c:numRef>
              <c:f>Tabla1!$N$14:$N$21</c:f>
              <c:numCache>
                <c:formatCode>_ [$$-2C0A]\ * #,##0.00_ ;_ [$$-2C0A]\ * \-#,##0.00_ ;_ [$$-2C0A]\ * "-"??_ ;_ @_ </c:formatCode>
                <c:ptCount val="8"/>
                <c:pt idx="0">
                  <c:v>7170010</c:v>
                </c:pt>
                <c:pt idx="1">
                  <c:v>14944690</c:v>
                </c:pt>
                <c:pt idx="2">
                  <c:v>9042152</c:v>
                </c:pt>
                <c:pt idx="3">
                  <c:v>4316137</c:v>
                </c:pt>
                <c:pt idx="4">
                  <c:v>1848588</c:v>
                </c:pt>
                <c:pt idx="5">
                  <c:v>1136024</c:v>
                </c:pt>
                <c:pt idx="6">
                  <c:v>5993968</c:v>
                </c:pt>
                <c:pt idx="7">
                  <c:v>1448629</c:v>
                </c:pt>
              </c:numCache>
            </c:numRef>
          </c:val>
        </c:ser>
        <c:ser>
          <c:idx val="1"/>
          <c:order val="1"/>
          <c:cat>
            <c:strRef>
              <c:f>Tabla1!$H$15</c:f>
              <c:strCache>
                <c:ptCount val="1"/>
                <c:pt idx="0">
                  <c:v>Rehabilitación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/>
        <c:shape val="box"/>
        <c:axId val="116721920"/>
        <c:axId val="116727808"/>
        <c:axId val="0"/>
      </c:bar3DChart>
      <c:catAx>
        <c:axId val="116721920"/>
        <c:scaling>
          <c:orientation val="minMax"/>
        </c:scaling>
        <c:axPos val="b"/>
        <c:tickLblPos val="nextTo"/>
        <c:crossAx val="116727808"/>
        <c:crosses val="autoZero"/>
        <c:auto val="1"/>
        <c:lblAlgn val="ctr"/>
        <c:lblOffset val="100"/>
      </c:catAx>
      <c:valAx>
        <c:axId val="116727808"/>
        <c:scaling>
          <c:orientation val="minMax"/>
        </c:scaling>
        <c:axPos val="l"/>
        <c:majorGridlines/>
        <c:numFmt formatCode="_ [$$-2C0A]\ * #,##0.00_ ;_ [$$-2C0A]\ * \-#,##0.00_ ;_ [$$-2C0A]\ * &quot;-&quot;??_ ;_ @_ " sourceLinked="1"/>
        <c:tickLblPos val="nextTo"/>
        <c:crossAx val="11672192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31400</xdr:colOff>
      <xdr:row>55</xdr:row>
      <xdr:rowOff>83736</xdr:rowOff>
    </xdr:from>
    <xdr:to>
      <xdr:col>4</xdr:col>
      <xdr:colOff>1182773</xdr:colOff>
      <xdr:row>70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743158</xdr:colOff>
      <xdr:row>44</xdr:row>
      <xdr:rowOff>41869</xdr:rowOff>
    </xdr:from>
    <xdr:to>
      <xdr:col>11</xdr:col>
      <xdr:colOff>471015</xdr:colOff>
      <xdr:row>58</xdr:row>
      <xdr:rowOff>52335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B57" workbookViewId="0">
      <selection activeCell="D83" sqref="D83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5">
        <v>1</v>
      </c>
      <c r="B70" s="9">
        <v>1</v>
      </c>
      <c r="C70" s="10">
        <v>1</v>
      </c>
      <c r="D70" s="57"/>
    </row>
    <row r="71" spans="1:4">
      <c r="A71" s="15">
        <v>2</v>
      </c>
      <c r="B71" s="9">
        <v>0.5</v>
      </c>
      <c r="C71" s="10">
        <v>0.5</v>
      </c>
      <c r="D71" s="57"/>
    </row>
    <row r="72" spans="1:4">
      <c r="A72" s="15">
        <v>3</v>
      </c>
      <c r="B72" s="9">
        <v>1</v>
      </c>
      <c r="C72" s="10">
        <v>1</v>
      </c>
      <c r="D72" s="57"/>
    </row>
    <row r="73" spans="1:4">
      <c r="A73" s="15">
        <v>4</v>
      </c>
      <c r="B73" s="9">
        <v>3</v>
      </c>
      <c r="C73" s="10">
        <v>2</v>
      </c>
      <c r="D73" s="57" t="s">
        <v>59</v>
      </c>
    </row>
    <row r="74" spans="1:4">
      <c r="A74" s="15">
        <v>5</v>
      </c>
      <c r="B74" s="9">
        <v>1.5</v>
      </c>
      <c r="C74" s="10">
        <v>1.5</v>
      </c>
      <c r="D74" s="57"/>
    </row>
    <row r="75" spans="1:4">
      <c r="A75" s="15">
        <v>6</v>
      </c>
      <c r="B75" s="9">
        <v>1.5</v>
      </c>
      <c r="C75" s="11">
        <v>1</v>
      </c>
      <c r="D75" s="57" t="s">
        <v>60</v>
      </c>
    </row>
    <row r="76" spans="1:4" ht="15.75" thickBot="1">
      <c r="A76" s="15">
        <v>7</v>
      </c>
      <c r="B76" s="9">
        <v>1.5</v>
      </c>
      <c r="C76" s="11">
        <v>0.75</v>
      </c>
      <c r="D76" s="57" t="s">
        <v>61</v>
      </c>
    </row>
    <row r="77" spans="1:4" ht="15.75" thickBot="1">
      <c r="B77" s="12" t="s">
        <v>3</v>
      </c>
      <c r="C77" s="13">
        <f>SUM(C70:C76)</f>
        <v>7.75</v>
      </c>
      <c r="D77" s="5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4"/>
  <sheetViews>
    <sheetView topLeftCell="B11" zoomScale="91" zoomScaleNormal="91" workbookViewId="0">
      <selection activeCell="D54" sqref="D54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  <col min="11" max="11" width="14.85546875" bestFit="1" customWidth="1"/>
    <col min="12" max="12" width="11.5703125" bestFit="1" customWidth="1"/>
    <col min="13" max="14" width="16" bestFit="1" customWidth="1"/>
  </cols>
  <sheetData>
    <row r="1" spans="7:14">
      <c r="I1" s="17"/>
    </row>
    <row r="2" spans="7:14">
      <c r="I2" s="17"/>
    </row>
    <row r="3" spans="7:14">
      <c r="I3" s="17"/>
    </row>
    <row r="4" spans="7:14">
      <c r="I4" s="17"/>
    </row>
    <row r="5" spans="7:14">
      <c r="I5" s="17"/>
    </row>
    <row r="6" spans="7:14">
      <c r="I6" s="17"/>
    </row>
    <row r="7" spans="7:14">
      <c r="I7" s="17"/>
    </row>
    <row r="8" spans="7:14">
      <c r="I8" s="17"/>
    </row>
    <row r="9" spans="7:14" ht="15.75" thickBot="1">
      <c r="I9" s="17"/>
    </row>
    <row r="10" spans="7:14" ht="15.75" customHeight="1" thickTop="1">
      <c r="G10" s="42" t="s">
        <v>58</v>
      </c>
      <c r="H10" s="43"/>
      <c r="I10" s="43"/>
      <c r="J10" s="43"/>
      <c r="K10" s="43"/>
      <c r="L10" s="43"/>
      <c r="M10" s="43"/>
      <c r="N10" s="44"/>
    </row>
    <row r="11" spans="7:14" ht="15" customHeight="1">
      <c r="G11" s="45"/>
      <c r="H11" s="46"/>
      <c r="I11" s="46"/>
      <c r="J11" s="46"/>
      <c r="K11" s="46"/>
      <c r="L11" s="46"/>
      <c r="M11" s="46"/>
      <c r="N11" s="47"/>
    </row>
    <row r="12" spans="7:14" ht="15.75" customHeight="1" thickBot="1">
      <c r="G12" s="48"/>
      <c r="H12" s="49"/>
      <c r="I12" s="49"/>
      <c r="J12" s="49"/>
      <c r="K12" s="49"/>
      <c r="L12" s="49"/>
      <c r="M12" s="49"/>
      <c r="N12" s="50"/>
    </row>
    <row r="13" spans="7:14" ht="16.5" thickTop="1" thickBot="1">
      <c r="G13" s="31" t="s">
        <v>7</v>
      </c>
      <c r="H13" s="31" t="s">
        <v>5</v>
      </c>
      <c r="I13" s="31" t="s">
        <v>18</v>
      </c>
      <c r="J13" s="31" t="s">
        <v>32</v>
      </c>
      <c r="K13" s="31" t="s">
        <v>27</v>
      </c>
      <c r="L13" s="32" t="s">
        <v>28</v>
      </c>
      <c r="M13" s="31" t="s">
        <v>29</v>
      </c>
      <c r="N13" s="31" t="s">
        <v>30</v>
      </c>
    </row>
    <row r="14" spans="7:14" ht="15.75" thickBot="1">
      <c r="G14" s="22">
        <v>43838</v>
      </c>
      <c r="H14" s="21" t="s">
        <v>6</v>
      </c>
      <c r="I14" s="21" t="s">
        <v>24</v>
      </c>
      <c r="J14" s="21">
        <v>7</v>
      </c>
      <c r="K14" s="29">
        <v>1024380</v>
      </c>
      <c r="L14" s="29">
        <v>650</v>
      </c>
      <c r="M14" s="29">
        <f t="shared" ref="M14:M32" si="0">K14*J14</f>
        <v>7170660</v>
      </c>
      <c r="N14" s="30">
        <f>M14-L14</f>
        <v>7170010</v>
      </c>
    </row>
    <row r="15" spans="7:14" ht="15.75" thickBot="1">
      <c r="G15" s="22">
        <v>43128</v>
      </c>
      <c r="H15" s="21" t="s">
        <v>12</v>
      </c>
      <c r="I15" s="21" t="s">
        <v>24</v>
      </c>
      <c r="J15" s="21">
        <v>9</v>
      </c>
      <c r="K15" s="29">
        <v>1660560</v>
      </c>
      <c r="L15" s="29">
        <v>350</v>
      </c>
      <c r="M15" s="29">
        <f t="shared" si="0"/>
        <v>14945040</v>
      </c>
      <c r="N15" s="30">
        <f>M15-L15</f>
        <v>14944690</v>
      </c>
    </row>
    <row r="16" spans="7:14" ht="15.75" thickBot="1">
      <c r="G16" s="22">
        <v>44225</v>
      </c>
      <c r="H16" s="21" t="s">
        <v>13</v>
      </c>
      <c r="I16" s="21" t="s">
        <v>25</v>
      </c>
      <c r="J16" s="21">
        <v>12</v>
      </c>
      <c r="K16" s="29">
        <v>753571</v>
      </c>
      <c r="L16" s="29">
        <v>700</v>
      </c>
      <c r="M16" s="29">
        <f t="shared" si="0"/>
        <v>9042852</v>
      </c>
      <c r="N16" s="30">
        <f>M16-L16</f>
        <v>9042152</v>
      </c>
    </row>
    <row r="17" spans="7:14" ht="15.75" thickBot="1">
      <c r="G17" s="22">
        <v>44571</v>
      </c>
      <c r="H17" s="21" t="s">
        <v>10</v>
      </c>
      <c r="I17" s="21" t="s">
        <v>22</v>
      </c>
      <c r="J17" s="21">
        <v>3</v>
      </c>
      <c r="K17" s="29">
        <v>1438929</v>
      </c>
      <c r="L17" s="29">
        <v>650</v>
      </c>
      <c r="M17" s="29">
        <f t="shared" si="0"/>
        <v>4316787</v>
      </c>
      <c r="N17" s="30">
        <f>M17-L17</f>
        <v>4316137</v>
      </c>
    </row>
    <row r="18" spans="7:14" ht="15.75" thickBot="1">
      <c r="G18" s="22">
        <v>44571</v>
      </c>
      <c r="H18" s="21" t="s">
        <v>10</v>
      </c>
      <c r="I18" s="21" t="s">
        <v>23</v>
      </c>
      <c r="J18" s="21">
        <v>2</v>
      </c>
      <c r="K18" s="29">
        <v>924294</v>
      </c>
      <c r="L18" s="29" t="s">
        <v>31</v>
      </c>
      <c r="M18" s="29">
        <f t="shared" si="0"/>
        <v>1848588</v>
      </c>
      <c r="N18" s="30">
        <f>M18</f>
        <v>1848588</v>
      </c>
    </row>
    <row r="19" spans="7:14" ht="15.75" thickBot="1">
      <c r="G19" s="22">
        <v>43479</v>
      </c>
      <c r="H19" s="21" t="s">
        <v>11</v>
      </c>
      <c r="I19" s="21" t="s">
        <v>23</v>
      </c>
      <c r="J19" s="21">
        <v>1</v>
      </c>
      <c r="K19" s="29">
        <v>1138024</v>
      </c>
      <c r="L19" s="29">
        <v>2000</v>
      </c>
      <c r="M19" s="29">
        <f t="shared" si="0"/>
        <v>1138024</v>
      </c>
      <c r="N19" s="30">
        <f>M19-L19</f>
        <v>1136024</v>
      </c>
    </row>
    <row r="20" spans="7:14" ht="15.75" thickBot="1">
      <c r="G20" s="22">
        <v>43112</v>
      </c>
      <c r="H20" s="21" t="s">
        <v>6</v>
      </c>
      <c r="I20" s="21" t="s">
        <v>23</v>
      </c>
      <c r="J20" s="21">
        <v>6</v>
      </c>
      <c r="K20" s="29">
        <v>999328</v>
      </c>
      <c r="L20" s="29">
        <v>2000</v>
      </c>
      <c r="M20" s="29">
        <f t="shared" si="0"/>
        <v>5995968</v>
      </c>
      <c r="N20" s="30">
        <f>M20-L20</f>
        <v>5993968</v>
      </c>
    </row>
    <row r="21" spans="7:14" ht="15.75" thickBot="1">
      <c r="G21" s="22">
        <v>43479</v>
      </c>
      <c r="H21" s="21" t="s">
        <v>9</v>
      </c>
      <c r="I21" s="21" t="s">
        <v>19</v>
      </c>
      <c r="J21" s="21">
        <v>1</v>
      </c>
      <c r="K21" s="29">
        <v>1449629</v>
      </c>
      <c r="L21" s="29">
        <v>1000</v>
      </c>
      <c r="M21" s="29">
        <f t="shared" si="0"/>
        <v>1449629</v>
      </c>
      <c r="N21" s="30">
        <f>M21-L21</f>
        <v>1448629</v>
      </c>
    </row>
    <row r="22" spans="7:14" ht="15.75" thickBot="1">
      <c r="G22" s="22">
        <v>43361</v>
      </c>
      <c r="H22" s="21" t="s">
        <v>6</v>
      </c>
      <c r="I22" s="21" t="s">
        <v>19</v>
      </c>
      <c r="J22" s="21">
        <v>1</v>
      </c>
      <c r="K22" s="29">
        <v>1107108</v>
      </c>
      <c r="L22" s="29">
        <v>2000</v>
      </c>
      <c r="M22" s="29">
        <f t="shared" si="0"/>
        <v>1107108</v>
      </c>
      <c r="N22" s="30">
        <f>M22-L22</f>
        <v>1105108</v>
      </c>
    </row>
    <row r="23" spans="7:14" ht="15.75" thickBot="1">
      <c r="G23" s="22">
        <v>43250</v>
      </c>
      <c r="H23" s="21" t="s">
        <v>9</v>
      </c>
      <c r="I23" s="21" t="s">
        <v>19</v>
      </c>
      <c r="J23" s="21">
        <v>3</v>
      </c>
      <c r="K23" s="29">
        <v>1800516</v>
      </c>
      <c r="L23" s="29" t="s">
        <v>31</v>
      </c>
      <c r="M23" s="29">
        <f t="shared" si="0"/>
        <v>5401548</v>
      </c>
      <c r="N23" s="30">
        <f>M23</f>
        <v>5401548</v>
      </c>
    </row>
    <row r="24" spans="7:14" ht="15.75" thickBot="1">
      <c r="G24" s="22">
        <v>43170</v>
      </c>
      <c r="H24" s="21" t="s">
        <v>9</v>
      </c>
      <c r="I24" s="21" t="s">
        <v>19</v>
      </c>
      <c r="J24" s="21">
        <v>4</v>
      </c>
      <c r="K24" s="29">
        <v>1647695</v>
      </c>
      <c r="L24" s="29" t="s">
        <v>31</v>
      </c>
      <c r="M24" s="29">
        <f t="shared" si="0"/>
        <v>6590780</v>
      </c>
      <c r="N24" s="30">
        <f>M24</f>
        <v>6590780</v>
      </c>
    </row>
    <row r="25" spans="7:14" ht="15.75" thickBot="1">
      <c r="G25" s="22">
        <v>43116</v>
      </c>
      <c r="H25" s="21" t="s">
        <v>6</v>
      </c>
      <c r="I25" s="21" t="s">
        <v>19</v>
      </c>
      <c r="J25" s="21">
        <v>2</v>
      </c>
      <c r="K25" s="29">
        <v>937960</v>
      </c>
      <c r="L25" s="29">
        <v>1000</v>
      </c>
      <c r="M25" s="29">
        <f t="shared" si="0"/>
        <v>1875920</v>
      </c>
      <c r="N25" s="30">
        <f>M25-L25</f>
        <v>1874920</v>
      </c>
    </row>
    <row r="26" spans="7:14" ht="15.75" thickBot="1">
      <c r="G26" s="22">
        <v>42737</v>
      </c>
      <c r="H26" s="21" t="s">
        <v>10</v>
      </c>
      <c r="I26" s="21" t="s">
        <v>19</v>
      </c>
      <c r="J26" s="21">
        <v>3</v>
      </c>
      <c r="K26" s="29">
        <v>472615</v>
      </c>
      <c r="L26" s="29" t="s">
        <v>31</v>
      </c>
      <c r="M26" s="29">
        <f t="shared" si="0"/>
        <v>1417845</v>
      </c>
      <c r="N26" s="30">
        <f>M26</f>
        <v>1417845</v>
      </c>
    </row>
    <row r="27" spans="7:14" ht="15.75" thickBot="1">
      <c r="G27" s="22">
        <v>43847</v>
      </c>
      <c r="H27" s="21" t="s">
        <v>9</v>
      </c>
      <c r="I27" s="21" t="s">
        <v>21</v>
      </c>
      <c r="J27" s="21">
        <v>5</v>
      </c>
      <c r="K27" s="29">
        <v>358846</v>
      </c>
      <c r="L27" s="29">
        <v>500</v>
      </c>
      <c r="M27" s="29">
        <f t="shared" si="0"/>
        <v>1794230</v>
      </c>
      <c r="N27" s="30">
        <f>M27-L27</f>
        <v>1793730</v>
      </c>
    </row>
    <row r="28" spans="7:14" ht="15.75" thickBot="1">
      <c r="G28" s="22">
        <v>44571</v>
      </c>
      <c r="H28" s="21" t="s">
        <v>17</v>
      </c>
      <c r="I28" s="21" t="s">
        <v>20</v>
      </c>
      <c r="J28" s="21">
        <v>13</v>
      </c>
      <c r="K28" s="29">
        <v>779868</v>
      </c>
      <c r="L28" s="29">
        <v>650</v>
      </c>
      <c r="M28" s="29">
        <f t="shared" si="0"/>
        <v>10138284</v>
      </c>
      <c r="N28" s="30">
        <f>M28-L28</f>
        <v>10137634</v>
      </c>
    </row>
    <row r="29" spans="7:14" ht="15.75" thickBot="1">
      <c r="G29" s="22">
        <v>44571</v>
      </c>
      <c r="H29" s="21" t="s">
        <v>15</v>
      </c>
      <c r="I29" s="21" t="s">
        <v>20</v>
      </c>
      <c r="J29" s="21">
        <v>3</v>
      </c>
      <c r="K29" s="29">
        <v>2042768</v>
      </c>
      <c r="L29" s="29">
        <v>350</v>
      </c>
      <c r="M29" s="29">
        <f t="shared" si="0"/>
        <v>6128304</v>
      </c>
      <c r="N29" s="30">
        <f>M29-L29</f>
        <v>6127954</v>
      </c>
    </row>
    <row r="30" spans="7:14" ht="15.75" thickBot="1">
      <c r="G30" s="22">
        <v>44225</v>
      </c>
      <c r="H30" s="21" t="s">
        <v>10</v>
      </c>
      <c r="I30" s="21" t="s">
        <v>20</v>
      </c>
      <c r="J30" s="21">
        <v>1</v>
      </c>
      <c r="K30" s="29">
        <v>2937300</v>
      </c>
      <c r="L30" s="29">
        <v>1000</v>
      </c>
      <c r="M30" s="29">
        <f t="shared" si="0"/>
        <v>2937300</v>
      </c>
      <c r="N30" s="30">
        <f>M30-L30</f>
        <v>2936300</v>
      </c>
    </row>
    <row r="31" spans="7:14" ht="15.75" thickBot="1">
      <c r="G31" s="22">
        <v>43479</v>
      </c>
      <c r="H31" s="21" t="s">
        <v>6</v>
      </c>
      <c r="I31" s="21" t="s">
        <v>20</v>
      </c>
      <c r="J31" s="21">
        <v>7</v>
      </c>
      <c r="K31" s="29">
        <v>731700</v>
      </c>
      <c r="L31" s="29">
        <v>700</v>
      </c>
      <c r="M31" s="29">
        <f t="shared" si="0"/>
        <v>5121900</v>
      </c>
      <c r="N31" s="30">
        <f>M31-L31</f>
        <v>5121200</v>
      </c>
    </row>
    <row r="32" spans="7:14" ht="15.75" thickBot="1">
      <c r="G32" s="22">
        <v>43121</v>
      </c>
      <c r="H32" s="21" t="s">
        <v>17</v>
      </c>
      <c r="I32" s="21" t="s">
        <v>20</v>
      </c>
      <c r="J32" s="21">
        <v>9</v>
      </c>
      <c r="K32" s="29">
        <v>2020992</v>
      </c>
      <c r="L32" s="29" t="s">
        <v>31</v>
      </c>
      <c r="M32" s="29">
        <f t="shared" si="0"/>
        <v>18188928</v>
      </c>
      <c r="N32" s="30">
        <f>M32</f>
        <v>18188928</v>
      </c>
    </row>
    <row r="33" spans="2:14" ht="15.75" thickBot="1">
      <c r="C33"/>
      <c r="G33" s="22">
        <v>42737</v>
      </c>
      <c r="H33" s="21" t="s">
        <v>8</v>
      </c>
      <c r="I33" s="21" t="s">
        <v>20</v>
      </c>
      <c r="J33" s="21">
        <v>1</v>
      </c>
      <c r="K33" s="29">
        <v>1945424</v>
      </c>
      <c r="L33" s="29" t="s">
        <v>31</v>
      </c>
      <c r="M33" s="29">
        <f>K33</f>
        <v>1945424</v>
      </c>
      <c r="N33" s="30">
        <f>M33</f>
        <v>1945424</v>
      </c>
    </row>
    <row r="34" spans="2:14" ht="15.75" thickBot="1">
      <c r="B34" s="33" t="s">
        <v>45</v>
      </c>
      <c r="C34" s="54" t="s">
        <v>46</v>
      </c>
      <c r="D34" s="55"/>
      <c r="G34" s="22">
        <v>44571</v>
      </c>
      <c r="H34" s="21" t="s">
        <v>17</v>
      </c>
      <c r="I34" s="21" t="s">
        <v>26</v>
      </c>
      <c r="J34" s="21">
        <v>8</v>
      </c>
      <c r="K34" s="29">
        <v>1679605</v>
      </c>
      <c r="L34" s="29">
        <v>2000</v>
      </c>
      <c r="M34" s="29">
        <f t="shared" ref="M34:M42" si="1">K34*J34</f>
        <v>13436840</v>
      </c>
      <c r="N34" s="30">
        <f>M34-L34</f>
        <v>13434840</v>
      </c>
    </row>
    <row r="35" spans="2:14" ht="15.75" thickBot="1">
      <c r="B35" s="34"/>
      <c r="C35" s="56">
        <f>SUM(J27:J33)</f>
        <v>39</v>
      </c>
      <c r="D35" s="19" t="s">
        <v>48</v>
      </c>
      <c r="G35" s="22">
        <v>44571</v>
      </c>
      <c r="H35" s="21" t="s">
        <v>6</v>
      </c>
      <c r="I35" s="21" t="s">
        <v>26</v>
      </c>
      <c r="J35" s="21">
        <v>6</v>
      </c>
      <c r="K35" s="29">
        <v>995520</v>
      </c>
      <c r="L35" s="29">
        <v>650</v>
      </c>
      <c r="M35" s="29">
        <f t="shared" si="1"/>
        <v>5973120</v>
      </c>
      <c r="N35" s="30">
        <f>M35-L35</f>
        <v>5972470</v>
      </c>
    </row>
    <row r="36" spans="2:14" ht="15.75" thickBot="1">
      <c r="B36" s="34"/>
      <c r="C36" s="54" t="s">
        <v>47</v>
      </c>
      <c r="D36" s="55"/>
      <c r="G36" s="22">
        <v>44225</v>
      </c>
      <c r="H36" s="21" t="s">
        <v>6</v>
      </c>
      <c r="I36" s="21" t="s">
        <v>26</v>
      </c>
      <c r="J36" s="21">
        <v>8</v>
      </c>
      <c r="K36" s="29">
        <v>1188090</v>
      </c>
      <c r="L36" s="29" t="s">
        <v>31</v>
      </c>
      <c r="M36" s="29">
        <f t="shared" si="1"/>
        <v>9504720</v>
      </c>
      <c r="N36" s="30">
        <f>M36</f>
        <v>9504720</v>
      </c>
    </row>
    <row r="37" spans="2:14" ht="15.75" thickBot="1">
      <c r="B37" s="35"/>
      <c r="C37" s="56">
        <f>J14</f>
        <v>7</v>
      </c>
      <c r="D37" s="19" t="s">
        <v>49</v>
      </c>
      <c r="G37" s="22">
        <v>43838</v>
      </c>
      <c r="H37" s="21" t="s">
        <v>9</v>
      </c>
      <c r="I37" s="21" t="s">
        <v>26</v>
      </c>
      <c r="J37" s="21">
        <v>10</v>
      </c>
      <c r="K37" s="29">
        <v>1385910</v>
      </c>
      <c r="L37" s="29">
        <v>650</v>
      </c>
      <c r="M37" s="29">
        <f t="shared" si="1"/>
        <v>13859100</v>
      </c>
      <c r="N37" s="30">
        <f>M37-L37</f>
        <v>13858450</v>
      </c>
    </row>
    <row r="38" spans="2:14" ht="15.75" thickBot="1">
      <c r="G38" s="22">
        <v>43838</v>
      </c>
      <c r="H38" s="21" t="s">
        <v>9</v>
      </c>
      <c r="I38" s="21" t="s">
        <v>26</v>
      </c>
      <c r="J38" s="21">
        <v>4</v>
      </c>
      <c r="K38" s="29">
        <v>474600</v>
      </c>
      <c r="L38" s="29">
        <v>1000</v>
      </c>
      <c r="M38" s="29">
        <f t="shared" si="1"/>
        <v>1898400</v>
      </c>
      <c r="N38" s="30">
        <f>M38-L38</f>
        <v>1897400</v>
      </c>
    </row>
    <row r="39" spans="2:14" ht="15.75" thickBot="1">
      <c r="G39" s="22">
        <v>43838</v>
      </c>
      <c r="H39" s="21" t="s">
        <v>14</v>
      </c>
      <c r="I39" s="21" t="s">
        <v>26</v>
      </c>
      <c r="J39" s="21">
        <v>2</v>
      </c>
      <c r="K39" s="29">
        <v>2158475</v>
      </c>
      <c r="L39" s="29" t="s">
        <v>31</v>
      </c>
      <c r="M39" s="29">
        <f t="shared" si="1"/>
        <v>4316950</v>
      </c>
      <c r="N39" s="30">
        <f>M39</f>
        <v>4316950</v>
      </c>
    </row>
    <row r="40" spans="2:14" ht="15.75" thickBot="1">
      <c r="G40" s="22">
        <v>43479</v>
      </c>
      <c r="H40" s="21" t="s">
        <v>16</v>
      </c>
      <c r="I40" s="21" t="s">
        <v>26</v>
      </c>
      <c r="J40" s="21">
        <v>1</v>
      </c>
      <c r="K40" s="29">
        <v>664700</v>
      </c>
      <c r="L40" s="29">
        <v>350</v>
      </c>
      <c r="M40" s="29">
        <f t="shared" si="1"/>
        <v>664700</v>
      </c>
      <c r="N40" s="30">
        <f>M40-L40</f>
        <v>664350</v>
      </c>
    </row>
    <row r="41" spans="2:14" ht="15.75" thickBot="1">
      <c r="G41" s="22">
        <v>43312</v>
      </c>
      <c r="H41" s="21" t="s">
        <v>16</v>
      </c>
      <c r="I41" s="21" t="s">
        <v>26</v>
      </c>
      <c r="J41" s="21">
        <v>2</v>
      </c>
      <c r="K41" s="29">
        <v>492156</v>
      </c>
      <c r="L41" s="29">
        <v>2000</v>
      </c>
      <c r="M41" s="29">
        <f t="shared" si="1"/>
        <v>984312</v>
      </c>
      <c r="N41" s="30">
        <f>M41-L41</f>
        <v>982312</v>
      </c>
    </row>
    <row r="42" spans="2:14" ht="15.75" thickBot="1">
      <c r="B42" s="36" t="s">
        <v>50</v>
      </c>
      <c r="C42" s="37"/>
      <c r="D42" s="38"/>
      <c r="G42" s="22">
        <v>42737</v>
      </c>
      <c r="H42" s="21" t="s">
        <v>16</v>
      </c>
      <c r="I42" s="21" t="s">
        <v>26</v>
      </c>
      <c r="J42" s="21">
        <v>1</v>
      </c>
      <c r="K42" s="29">
        <v>627348</v>
      </c>
      <c r="L42" s="29">
        <v>650</v>
      </c>
      <c r="M42" s="29">
        <f t="shared" si="1"/>
        <v>627348</v>
      </c>
      <c r="N42" s="30">
        <f>M42-L42</f>
        <v>626698</v>
      </c>
    </row>
    <row r="43" spans="2:14" ht="15.75" thickBot="1">
      <c r="B43" s="39">
        <f>COUNT(L14:L42)</f>
        <v>21</v>
      </c>
      <c r="C43" s="40"/>
      <c r="D43" s="41"/>
    </row>
    <row r="46" spans="2:14" ht="15.75" thickBot="1"/>
    <row r="47" spans="2:14" ht="15.75" thickTop="1">
      <c r="C47" s="53" t="s">
        <v>51</v>
      </c>
      <c r="D47" s="53"/>
      <c r="E47" s="51">
        <f>AVERAGE(K14:K42)</f>
        <v>1235790.0344827587</v>
      </c>
    </row>
    <row r="48" spans="2:14" ht="15.75" thickBot="1">
      <c r="C48" s="52"/>
      <c r="D48" s="52"/>
      <c r="E48" s="52"/>
    </row>
    <row r="49" spans="2:6" ht="15.75" thickTop="1"/>
    <row r="50" spans="2:6" ht="15.75" thickBot="1"/>
    <row r="51" spans="2:6" ht="15.75" thickBot="1">
      <c r="B51" s="24" t="s">
        <v>52</v>
      </c>
      <c r="C51" s="24" t="s">
        <v>56</v>
      </c>
      <c r="D51" s="25" t="s">
        <v>57</v>
      </c>
    </row>
    <row r="52" spans="2:6" ht="15.75" thickBot="1">
      <c r="B52" s="27" t="s">
        <v>55</v>
      </c>
      <c r="C52" s="27">
        <f>SUM(J21:J26)</f>
        <v>14</v>
      </c>
      <c r="D52" s="28">
        <f>14/F54*F52</f>
        <v>0.1037037037037037</v>
      </c>
      <c r="F52" s="23">
        <v>1</v>
      </c>
    </row>
    <row r="53" spans="2:6" ht="15.75" thickBot="1">
      <c r="B53" s="24" t="s">
        <v>53</v>
      </c>
      <c r="C53" s="24">
        <f>SUM(J28:J33)</f>
        <v>34</v>
      </c>
      <c r="D53" s="26">
        <f>C53/F54*F52</f>
        <v>0.25185185185185183</v>
      </c>
      <c r="F53" s="20"/>
    </row>
    <row r="54" spans="2:6" ht="15.75" thickBot="1">
      <c r="B54" s="27" t="s">
        <v>54</v>
      </c>
      <c r="C54" s="27">
        <f>SUM(J34:J42)</f>
        <v>42</v>
      </c>
      <c r="D54" s="28">
        <f>SUM(C54/F54*F52)</f>
        <v>0.31111111111111112</v>
      </c>
      <c r="F54" s="20">
        <f>SUM(J14:J42)</f>
        <v>135</v>
      </c>
    </row>
  </sheetData>
  <sortState ref="G14:N42">
    <sortCondition descending="1" ref="I14:I42"/>
  </sortState>
  <mergeCells count="8">
    <mergeCell ref="B34:B37"/>
    <mergeCell ref="B42:D42"/>
    <mergeCell ref="B43:D43"/>
    <mergeCell ref="G10:N12"/>
    <mergeCell ref="E47:E48"/>
    <mergeCell ref="C47:D48"/>
    <mergeCell ref="C34:D34"/>
    <mergeCell ref="C36:D36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2022-05-12T14:24:08Z</dcterms:modified>
</cp:coreProperties>
</file>