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64\Downloads\"/>
    </mc:Choice>
  </mc:AlternateContent>
  <bookViews>
    <workbookView xWindow="0" yWindow="0" windowWidth="20460" windowHeight="7680" firstSheet="1" activeTab="2"/>
  </bookViews>
  <sheets>
    <sheet name="Hoja1 (2)" sheetId="4" state="hidden" r:id="rId1"/>
    <sheet name="Hoja1" sheetId="1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E117" i="2" l="1"/>
  <c r="F104" i="2" s="1"/>
  <c r="E98" i="2"/>
  <c r="F85" i="2" s="1"/>
  <c r="E79" i="2"/>
  <c r="F66" i="2" s="1"/>
  <c r="E60" i="2"/>
  <c r="F47" i="2" s="1"/>
  <c r="E42" i="2"/>
  <c r="F29" i="2" s="1"/>
  <c r="J23" i="2"/>
  <c r="I23" i="2"/>
  <c r="H23" i="2"/>
  <c r="G23" i="2"/>
  <c r="F23" i="2"/>
  <c r="B135" i="4"/>
  <c r="B132" i="4"/>
  <c r="B134" i="4" s="1"/>
  <c r="B136" i="4" s="1"/>
  <c r="B131" i="4"/>
  <c r="C122" i="4"/>
  <c r="D122" i="4" s="1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E107" i="4" s="1"/>
  <c r="E108" i="4" s="1"/>
  <c r="E109" i="4" s="1"/>
  <c r="D102" i="4"/>
  <c r="C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E87" i="4"/>
  <c r="E88" i="4" s="1"/>
  <c r="E89" i="4" s="1"/>
  <c r="D87" i="4"/>
  <c r="C82" i="4"/>
  <c r="D82" i="4" s="1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E67" i="4" s="1"/>
  <c r="E68" i="4" s="1"/>
  <c r="D62" i="4"/>
  <c r="C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E47" i="4"/>
  <c r="E48" i="4" s="1"/>
  <c r="D47" i="4"/>
  <c r="D46" i="4"/>
  <c r="E46" i="4" s="1"/>
  <c r="C43" i="4"/>
  <c r="D27" i="4"/>
  <c r="E27" i="4" s="1"/>
  <c r="H23" i="4"/>
  <c r="G23" i="4"/>
  <c r="F23" i="4"/>
  <c r="E23" i="4"/>
  <c r="D23" i="4"/>
  <c r="F42" i="2" l="1"/>
  <c r="F38" i="2"/>
  <c r="F34" i="2"/>
  <c r="F30" i="2"/>
  <c r="F40" i="2"/>
  <c r="F36" i="2"/>
  <c r="F32" i="2"/>
  <c r="F28" i="2"/>
  <c r="F60" i="2"/>
  <c r="F58" i="2"/>
  <c r="F56" i="2"/>
  <c r="F54" i="2"/>
  <c r="F52" i="2"/>
  <c r="F50" i="2"/>
  <c r="F48" i="2"/>
  <c r="F46" i="2"/>
  <c r="F79" i="2"/>
  <c r="F77" i="2"/>
  <c r="F75" i="2"/>
  <c r="F73" i="2"/>
  <c r="F71" i="2"/>
  <c r="F69" i="2"/>
  <c r="F67" i="2"/>
  <c r="F65" i="2"/>
  <c r="F98" i="2"/>
  <c r="F96" i="2"/>
  <c r="F94" i="2"/>
  <c r="F92" i="2"/>
  <c r="F90" i="2"/>
  <c r="F88" i="2"/>
  <c r="F86" i="2"/>
  <c r="F84" i="2"/>
  <c r="F117" i="2"/>
  <c r="F115" i="2"/>
  <c r="F113" i="2"/>
  <c r="F111" i="2"/>
  <c r="F109" i="2"/>
  <c r="F107" i="2"/>
  <c r="F105" i="2"/>
  <c r="F103" i="2"/>
  <c r="F27" i="2"/>
  <c r="G27" i="2" s="1"/>
  <c r="F41" i="2"/>
  <c r="F39" i="2"/>
  <c r="F37" i="2"/>
  <c r="F35" i="2"/>
  <c r="F33" i="2"/>
  <c r="F31" i="2"/>
  <c r="F45" i="2"/>
  <c r="G45" i="2" s="1"/>
  <c r="G46" i="2" s="1"/>
  <c r="G47" i="2" s="1"/>
  <c r="G48" i="2" s="1"/>
  <c r="F59" i="2"/>
  <c r="F57" i="2"/>
  <c r="F55" i="2"/>
  <c r="F53" i="2"/>
  <c r="F51" i="2"/>
  <c r="F49" i="2"/>
  <c r="F64" i="2"/>
  <c r="G64" i="2" s="1"/>
  <c r="F78" i="2"/>
  <c r="F76" i="2"/>
  <c r="F74" i="2"/>
  <c r="F72" i="2"/>
  <c r="F70" i="2"/>
  <c r="F68" i="2"/>
  <c r="F83" i="2"/>
  <c r="G83" i="2" s="1"/>
  <c r="G84" i="2" s="1"/>
  <c r="G85" i="2" s="1"/>
  <c r="G86" i="2" s="1"/>
  <c r="F97" i="2"/>
  <c r="F95" i="2"/>
  <c r="F93" i="2"/>
  <c r="F91" i="2"/>
  <c r="F89" i="2"/>
  <c r="F87" i="2"/>
  <c r="F102" i="2"/>
  <c r="G102" i="2" s="1"/>
  <c r="F116" i="2"/>
  <c r="F114" i="2"/>
  <c r="F112" i="2"/>
  <c r="F110" i="2"/>
  <c r="F108" i="2"/>
  <c r="F106" i="2"/>
  <c r="E49" i="4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90" i="4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F86" i="4"/>
  <c r="G86" i="4" s="1"/>
  <c r="H86" i="4" s="1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E28" i="4" s="1"/>
  <c r="E29" i="4" s="1"/>
  <c r="E69" i="4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F66" i="4"/>
  <c r="G66" i="4" s="1"/>
  <c r="H66" i="4" s="1"/>
  <c r="E110" i="4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F106" i="4"/>
  <c r="G106" i="4" s="1"/>
  <c r="H106" i="4" s="1"/>
  <c r="D66" i="4"/>
  <c r="E66" i="4" s="1"/>
  <c r="B136" i="1"/>
  <c r="B135" i="1"/>
  <c r="G49" i="2" l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87" i="2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28" i="2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103" i="2"/>
  <c r="G104" i="2" s="1"/>
  <c r="G65" i="2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H83" i="2"/>
  <c r="I83" i="2" s="1"/>
  <c r="J83" i="2" s="1"/>
  <c r="C123" i="2" s="1"/>
  <c r="H64" i="2"/>
  <c r="I64" i="2" s="1"/>
  <c r="J64" i="2" s="1"/>
  <c r="C122" i="2" s="1"/>
  <c r="H45" i="2"/>
  <c r="I45" i="2" s="1"/>
  <c r="J45" i="2" s="1"/>
  <c r="C121" i="2" s="1"/>
  <c r="H27" i="2"/>
  <c r="I27" i="2" s="1"/>
  <c r="J27" i="2" s="1"/>
  <c r="C120" i="2" s="1"/>
  <c r="E30" i="4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F27" i="4"/>
  <c r="G27" i="4" s="1"/>
  <c r="H27" i="4" s="1"/>
  <c r="F46" i="4"/>
  <c r="G46" i="4" s="1"/>
  <c r="H46" i="4" s="1"/>
  <c r="B132" i="1"/>
  <c r="B134" i="1" s="1"/>
  <c r="B131" i="1"/>
  <c r="G105" i="2" l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06" i="1"/>
  <c r="H102" i="2" l="1"/>
  <c r="I102" i="2" s="1"/>
  <c r="J102" i="2" s="1"/>
  <c r="C124" i="2" s="1"/>
  <c r="H106" i="1"/>
  <c r="H27" i="1"/>
  <c r="G120" i="2" l="1"/>
  <c r="G119" i="2"/>
  <c r="H46" i="1"/>
  <c r="G27" i="1"/>
  <c r="F27" i="1"/>
  <c r="F106" i="1"/>
  <c r="E109" i="1"/>
  <c r="E110" i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08" i="1"/>
  <c r="E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07" i="1"/>
  <c r="F86" i="1"/>
  <c r="G86" i="1"/>
  <c r="G46" i="1"/>
  <c r="G66" i="1"/>
  <c r="F66" i="1"/>
  <c r="H86" i="1"/>
  <c r="G122" i="2" l="1"/>
  <c r="F46" i="1"/>
  <c r="H66" i="1"/>
  <c r="D122" i="1" l="1"/>
  <c r="C122" i="1"/>
  <c r="E89" i="1"/>
  <c r="E90" i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88" i="1"/>
  <c r="E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87" i="1"/>
  <c r="C102" i="1"/>
  <c r="E69" i="1"/>
  <c r="E70" i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68" i="1"/>
  <c r="E67" i="1"/>
  <c r="E48" i="1"/>
  <c r="E47" i="1"/>
  <c r="E49" i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66" i="1"/>
  <c r="C82" i="1"/>
  <c r="E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6" i="1"/>
  <c r="C62" i="1"/>
  <c r="C43" i="1"/>
  <c r="D28" i="1" s="1"/>
  <c r="E28" i="1" s="1"/>
  <c r="D43" i="1" l="1"/>
  <c r="D41" i="1"/>
  <c r="D39" i="1"/>
  <c r="D37" i="1"/>
  <c r="D35" i="1"/>
  <c r="D33" i="1"/>
  <c r="D31" i="1"/>
  <c r="D29" i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D27" i="1"/>
  <c r="E27" i="1" s="1"/>
  <c r="D42" i="1"/>
  <c r="D40" i="1"/>
  <c r="D38" i="1"/>
  <c r="D36" i="1"/>
  <c r="D34" i="1"/>
  <c r="D32" i="1"/>
  <c r="D30" i="1"/>
  <c r="H23" i="1"/>
  <c r="G23" i="1"/>
  <c r="F23" i="1"/>
  <c r="E23" i="1"/>
  <c r="D23" i="1"/>
</calcChain>
</file>

<file path=xl/comments1.xml><?xml version="1.0" encoding="utf-8"?>
<comments xmlns="http://schemas.openxmlformats.org/spreadsheetml/2006/main">
  <authors>
    <author>Equipo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C10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</commentList>
</comments>
</file>

<file path=xl/comments2.xml><?xml version="1.0" encoding="utf-8"?>
<comments xmlns="http://schemas.openxmlformats.org/spreadsheetml/2006/main">
  <authors>
    <author>Equipo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C105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</commentList>
</comments>
</file>

<file path=xl/comments3.xml><?xml version="1.0" encoding="utf-8"?>
<comments xmlns="http://schemas.openxmlformats.org/spreadsheetml/2006/main">
  <authors>
    <author>Equipo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44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E63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E82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E101" authorId="0" shape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</commentList>
</comments>
</file>

<file path=xl/sharedStrings.xml><?xml version="1.0" encoding="utf-8"?>
<sst xmlns="http://schemas.openxmlformats.org/spreadsheetml/2006/main" count="484" uniqueCount="40">
  <si>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</si>
  <si>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</si>
  <si>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</si>
  <si>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</si>
  <si>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</si>
  <si>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</si>
  <si>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</si>
  <si>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</si>
  <si>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</si>
  <si>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</si>
  <si>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</si>
  <si>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</si>
  <si>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</si>
  <si>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</si>
  <si>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</si>
  <si>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</si>
  <si>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</si>
  <si>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</si>
  <si>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</si>
  <si>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</si>
  <si>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</si>
  <si>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</si>
  <si>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</si>
  <si>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</si>
  <si>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</si>
  <si>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</si>
  <si>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</si>
  <si>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>% retenido</t>
  </si>
  <si>
    <t>% pasante</t>
  </si>
  <si>
    <t>M</t>
  </si>
  <si>
    <t>Log 80%</t>
  </si>
  <si>
    <t>P80</t>
  </si>
  <si>
    <t>p80</t>
  </si>
  <si>
    <t>tiempo en min</t>
  </si>
  <si>
    <t>a=</t>
  </si>
  <si>
    <t>b=</t>
  </si>
  <si>
    <t xml:space="preserve">p80= </t>
  </si>
  <si>
    <t>tiempo=</t>
  </si>
  <si>
    <t>Tiempo (min)</t>
  </si>
  <si>
    <t>P80 (μ)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</si>
</sst>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4" xfId="0" applyFont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0" fillId="4" borderId="18" xfId="0" applyNumberFormat="1" applyFont="1" applyFill="1" applyBorder="1" applyAlignment="1">
      <alignment horizontal="center"/>
    </xf>
    <xf numFmtId="0" fontId="1" fillId="5" borderId="7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p80 vs tiempo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'Hoja1 (2)'!$B$125:$B$129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'Hoja1 (2)'!$A$125:$A$129</c:f>
              <c:numCache>
                <c:formatCode>General</c:formatCode>
                <c:ptCount val="5"/>
                <c:pt idx="0">
                  <c:v>1803</c:v>
                </c:pt>
                <c:pt idx="1">
                  <c:v>1658</c:v>
                </c:pt>
                <c:pt idx="2">
                  <c:v>1498</c:v>
                </c:pt>
                <c:pt idx="3">
                  <c:v>1226</c:v>
                </c:pt>
                <c:pt idx="4">
                  <c:v>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886688"/>
        <c:axId val="323883160"/>
      </c:scatterChart>
      <c:valAx>
        <c:axId val="32388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3883160"/>
        <c:crosses val="autoZero"/>
        <c:crossBetween val="midCat"/>
      </c:valAx>
      <c:valAx>
        <c:axId val="32388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388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p80 vs tiempo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Hoja1!$B$125:$B$129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Hoja1!$A$125:$A$129</c:f>
              <c:numCache>
                <c:formatCode>General</c:formatCode>
                <c:ptCount val="5"/>
                <c:pt idx="0">
                  <c:v>1803</c:v>
                </c:pt>
                <c:pt idx="1">
                  <c:v>1658</c:v>
                </c:pt>
                <c:pt idx="2">
                  <c:v>1498</c:v>
                </c:pt>
                <c:pt idx="3">
                  <c:v>1226</c:v>
                </c:pt>
                <c:pt idx="4">
                  <c:v>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73088"/>
        <c:axId val="406675832"/>
      </c:scatterChart>
      <c:valAx>
        <c:axId val="40667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6675832"/>
        <c:crosses val="autoZero"/>
        <c:crossBetween val="midCat"/>
      </c:valAx>
      <c:valAx>
        <c:axId val="40667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667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p80 vs tiempo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Hoja1!$B$125:$B$129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Hoja1!$A$125:$A$129</c:f>
              <c:numCache>
                <c:formatCode>General</c:formatCode>
                <c:ptCount val="5"/>
                <c:pt idx="0">
                  <c:v>1803</c:v>
                </c:pt>
                <c:pt idx="1">
                  <c:v>1658</c:v>
                </c:pt>
                <c:pt idx="2">
                  <c:v>1498</c:v>
                </c:pt>
                <c:pt idx="3">
                  <c:v>1226</c:v>
                </c:pt>
                <c:pt idx="4">
                  <c:v>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097728"/>
        <c:axId val="455096552"/>
      </c:scatterChart>
      <c:valAx>
        <c:axId val="45509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5096552"/>
        <c:crosses val="autoZero"/>
        <c:crossBetween val="midCat"/>
      </c:valAx>
      <c:valAx>
        <c:axId val="45509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509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176212</xdr:rowOff>
    </xdr:from>
    <xdr:to>
      <xdr:col>4</xdr:col>
      <xdr:colOff>762000</xdr:colOff>
      <xdr:row>151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176212</xdr:rowOff>
    </xdr:from>
    <xdr:to>
      <xdr:col>4</xdr:col>
      <xdr:colOff>762000</xdr:colOff>
      <xdr:row>151</xdr:row>
      <xdr:rowOff>61912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124</xdr:row>
      <xdr:rowOff>161925</xdr:rowOff>
    </xdr:from>
    <xdr:to>
      <xdr:col>7</xdr:col>
      <xdr:colOff>676275</xdr:colOff>
      <xdr:row>139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136"/>
  <sheetViews>
    <sheetView workbookViewId="0">
      <selection activeCell="F145" sqref="F145"/>
    </sheetView>
  </sheetViews>
  <sheetFormatPr baseColWidth="10" defaultRowHeight="15" x14ac:dyDescent="0.2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3" spans="2:8" ht="15.75" thickBot="1" x14ac:dyDescent="0.3"/>
    <row r="4" spans="2:8" ht="19.5" thickBot="1" x14ac:dyDescent="0.35">
      <c r="D4" s="42" t="s">
        <v>0</v>
      </c>
      <c r="E4" s="43"/>
      <c r="F4" s="43"/>
      <c r="G4" s="43"/>
      <c r="H4" s="44"/>
    </row>
    <row r="5" spans="2:8" ht="15.75" thickBot="1" x14ac:dyDescent="0.3">
      <c r="C5" s="1" t="s">
        <v>1</v>
      </c>
      <c r="D5" s="2">
        <v>43083</v>
      </c>
      <c r="E5" s="3">
        <v>43088</v>
      </c>
      <c r="F5" s="2">
        <v>43089</v>
      </c>
      <c r="G5" s="3">
        <v>43090</v>
      </c>
      <c r="H5" s="4">
        <v>43097</v>
      </c>
    </row>
    <row r="6" spans="2:8" ht="15.75" thickBot="1" x14ac:dyDescent="0.3">
      <c r="B6" s="5" t="s">
        <v>2</v>
      </c>
      <c r="C6" s="39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</row>
    <row r="7" spans="2:8" x14ac:dyDescent="0.25">
      <c r="B7" s="8">
        <v>3360</v>
      </c>
      <c r="C7" s="9" t="s">
        <v>9</v>
      </c>
      <c r="D7" s="12">
        <v>61.8</v>
      </c>
      <c r="E7" s="10">
        <v>43.1</v>
      </c>
      <c r="F7" s="12">
        <v>33.799999999999997</v>
      </c>
      <c r="G7" s="10">
        <v>23.3</v>
      </c>
      <c r="H7" s="13">
        <v>16.8</v>
      </c>
    </row>
    <row r="8" spans="2:8" x14ac:dyDescent="0.25">
      <c r="B8" s="10">
        <v>2380</v>
      </c>
      <c r="C8" s="11" t="s">
        <v>10</v>
      </c>
      <c r="D8" s="12">
        <v>61.8</v>
      </c>
      <c r="E8" s="10">
        <v>43.1</v>
      </c>
      <c r="F8" s="12">
        <v>33.799999999999997</v>
      </c>
      <c r="G8" s="10">
        <v>23.3</v>
      </c>
      <c r="H8" s="13">
        <v>16.8</v>
      </c>
    </row>
    <row r="9" spans="2:8" x14ac:dyDescent="0.25">
      <c r="B9" s="10">
        <v>2000</v>
      </c>
      <c r="C9" s="11" t="s">
        <v>11</v>
      </c>
      <c r="D9" s="12">
        <v>70.7</v>
      </c>
      <c r="E9" s="10">
        <v>55.2</v>
      </c>
      <c r="F9" s="12">
        <v>41.1</v>
      </c>
      <c r="G9" s="14">
        <v>27</v>
      </c>
      <c r="H9" s="15">
        <v>19</v>
      </c>
    </row>
    <row r="10" spans="2:8" x14ac:dyDescent="0.25">
      <c r="B10" s="10">
        <v>1410</v>
      </c>
      <c r="C10" s="11" t="s">
        <v>12</v>
      </c>
      <c r="D10" s="12">
        <v>284.8</v>
      </c>
      <c r="E10" s="10">
        <v>227.3</v>
      </c>
      <c r="F10" s="12">
        <v>180.4</v>
      </c>
      <c r="G10" s="10">
        <v>114.2</v>
      </c>
      <c r="H10" s="13">
        <v>75.7</v>
      </c>
    </row>
    <row r="11" spans="2:8" x14ac:dyDescent="0.25">
      <c r="B11" s="10">
        <v>840</v>
      </c>
      <c r="C11" s="11" t="s">
        <v>13</v>
      </c>
      <c r="D11" s="12">
        <v>264.5</v>
      </c>
      <c r="E11" s="10">
        <v>271.39999999999998</v>
      </c>
      <c r="F11" s="12">
        <v>261.89999999999998</v>
      </c>
      <c r="G11" s="10">
        <v>207.2</v>
      </c>
      <c r="H11" s="13">
        <v>150.9</v>
      </c>
    </row>
    <row r="12" spans="2:8" x14ac:dyDescent="0.25">
      <c r="B12" s="10">
        <v>590</v>
      </c>
      <c r="C12" s="11" t="s">
        <v>14</v>
      </c>
      <c r="D12" s="12">
        <v>119.4</v>
      </c>
      <c r="E12" s="10">
        <v>121.8</v>
      </c>
      <c r="F12" s="12">
        <v>130.4</v>
      </c>
      <c r="G12" s="10">
        <v>139.69999999999999</v>
      </c>
      <c r="H12" s="13">
        <v>126.8</v>
      </c>
    </row>
    <row r="13" spans="2:8" x14ac:dyDescent="0.25">
      <c r="B13" s="10">
        <v>420</v>
      </c>
      <c r="C13" s="11" t="s">
        <v>15</v>
      </c>
      <c r="D13" s="16">
        <v>87</v>
      </c>
      <c r="E13" s="10">
        <v>94.4</v>
      </c>
      <c r="F13" s="12">
        <v>97.3</v>
      </c>
      <c r="G13" s="10">
        <v>111.5</v>
      </c>
      <c r="H13" s="13">
        <v>122.9</v>
      </c>
    </row>
    <row r="14" spans="2:8" x14ac:dyDescent="0.25">
      <c r="B14" s="10">
        <v>297</v>
      </c>
      <c r="C14" s="11" t="s">
        <v>16</v>
      </c>
      <c r="D14" s="12">
        <v>62.6</v>
      </c>
      <c r="E14" s="10">
        <v>79.400000000000006</v>
      </c>
      <c r="F14" s="12">
        <v>92.1</v>
      </c>
      <c r="G14" s="10">
        <v>111.6</v>
      </c>
      <c r="H14" s="13">
        <v>125.3</v>
      </c>
    </row>
    <row r="15" spans="2:8" x14ac:dyDescent="0.25">
      <c r="B15" s="10">
        <v>210</v>
      </c>
      <c r="C15" s="11" t="s">
        <v>17</v>
      </c>
      <c r="D15" s="12">
        <v>46.6</v>
      </c>
      <c r="E15" s="10">
        <v>60.4</v>
      </c>
      <c r="F15" s="12">
        <v>72.400000000000006</v>
      </c>
      <c r="G15" s="14">
        <v>93</v>
      </c>
      <c r="H15" s="13">
        <v>110.2</v>
      </c>
    </row>
    <row r="16" spans="2:8" x14ac:dyDescent="0.25">
      <c r="B16" s="10">
        <v>149</v>
      </c>
      <c r="C16" s="11" t="s">
        <v>18</v>
      </c>
      <c r="D16" s="12">
        <v>34.1</v>
      </c>
      <c r="E16" s="10">
        <v>45.5</v>
      </c>
      <c r="F16" s="12">
        <v>55.9</v>
      </c>
      <c r="G16" s="10">
        <v>73.400000000000006</v>
      </c>
      <c r="H16" s="13">
        <v>90.9</v>
      </c>
    </row>
    <row r="17" spans="1:8" x14ac:dyDescent="0.25">
      <c r="B17" s="10">
        <v>105</v>
      </c>
      <c r="C17" s="11" t="s">
        <v>19</v>
      </c>
      <c r="D17" s="12">
        <v>28.4</v>
      </c>
      <c r="E17" s="10">
        <v>37.299999999999997</v>
      </c>
      <c r="F17" s="16">
        <v>46</v>
      </c>
      <c r="G17" s="10">
        <v>61.4</v>
      </c>
      <c r="H17" s="15">
        <v>77</v>
      </c>
    </row>
    <row r="18" spans="1:8" x14ac:dyDescent="0.25">
      <c r="B18" s="10">
        <v>74</v>
      </c>
      <c r="C18" s="11" t="s">
        <v>20</v>
      </c>
      <c r="D18" s="12">
        <v>21.1</v>
      </c>
      <c r="E18" s="10">
        <v>29.7</v>
      </c>
      <c r="F18" s="12">
        <v>36.700000000000003</v>
      </c>
      <c r="G18" s="10">
        <v>51.2</v>
      </c>
      <c r="H18" s="13">
        <v>69.3</v>
      </c>
    </row>
    <row r="19" spans="1:8" x14ac:dyDescent="0.25">
      <c r="B19" s="10">
        <v>53</v>
      </c>
      <c r="C19" s="11" t="s">
        <v>21</v>
      </c>
      <c r="D19" s="12">
        <v>19.7</v>
      </c>
      <c r="E19" s="10">
        <v>24.9</v>
      </c>
      <c r="F19" s="12">
        <v>31.3</v>
      </c>
      <c r="G19" s="14">
        <v>40</v>
      </c>
      <c r="H19" s="13">
        <v>55.7</v>
      </c>
    </row>
    <row r="20" spans="1:8" x14ac:dyDescent="0.25">
      <c r="B20" s="10">
        <v>44</v>
      </c>
      <c r="C20" s="11" t="s">
        <v>22</v>
      </c>
      <c r="D20" s="12">
        <v>11.4</v>
      </c>
      <c r="E20" s="10">
        <v>14.8</v>
      </c>
      <c r="F20" s="12">
        <v>21.2</v>
      </c>
      <c r="G20" s="10">
        <v>29.7</v>
      </c>
      <c r="H20" s="13">
        <v>39.5</v>
      </c>
    </row>
    <row r="21" spans="1:8" x14ac:dyDescent="0.25">
      <c r="B21" s="10">
        <v>37</v>
      </c>
      <c r="C21" s="11" t="s">
        <v>23</v>
      </c>
      <c r="D21" s="12">
        <v>12.7</v>
      </c>
      <c r="E21" s="10">
        <v>17.2</v>
      </c>
      <c r="F21" s="12">
        <v>20.6</v>
      </c>
      <c r="G21" s="10">
        <v>29.8</v>
      </c>
      <c r="H21" s="13">
        <v>30.8</v>
      </c>
    </row>
    <row r="22" spans="1:8" ht="15.75" thickBot="1" x14ac:dyDescent="0.3">
      <c r="B22" s="17" t="s">
        <v>24</v>
      </c>
      <c r="C22" s="18" t="s">
        <v>25</v>
      </c>
      <c r="D22" s="19">
        <v>11.2</v>
      </c>
      <c r="E22" s="20">
        <v>13.1</v>
      </c>
      <c r="F22" s="19">
        <v>11.8</v>
      </c>
      <c r="G22" s="20">
        <v>14.5</v>
      </c>
      <c r="H22" s="21">
        <v>12.8</v>
      </c>
    </row>
    <row r="23" spans="1:8" ht="15.75" thickBot="1" x14ac:dyDescent="0.3">
      <c r="B23" s="40" t="s">
        <v>26</v>
      </c>
      <c r="C23" s="41"/>
      <c r="D23" s="23">
        <f>SUM(D8:D22)</f>
        <v>1136.0000000000002</v>
      </c>
      <c r="E23" s="24">
        <f t="shared" ref="E23:H23" si="0">SUM(E8:E22)</f>
        <v>1135.5</v>
      </c>
      <c r="F23" s="23">
        <f t="shared" si="0"/>
        <v>1132.8999999999999</v>
      </c>
      <c r="G23" s="24">
        <f t="shared" si="0"/>
        <v>1127.5</v>
      </c>
      <c r="H23" s="23">
        <f t="shared" si="0"/>
        <v>1123.5999999999999</v>
      </c>
    </row>
    <row r="25" spans="1:8" ht="15.75" thickBot="1" x14ac:dyDescent="0.3"/>
    <row r="26" spans="1:8" ht="15.75" thickBot="1" x14ac:dyDescent="0.3">
      <c r="A26" s="5" t="s">
        <v>2</v>
      </c>
      <c r="B26" s="39" t="s">
        <v>3</v>
      </c>
      <c r="C26" s="7" t="s">
        <v>4</v>
      </c>
      <c r="D26" s="7" t="s">
        <v>27</v>
      </c>
      <c r="E26" s="7" t="s">
        <v>28</v>
      </c>
      <c r="F26" s="7" t="s">
        <v>29</v>
      </c>
      <c r="G26" s="7" t="s">
        <v>30</v>
      </c>
      <c r="H26" s="7" t="s">
        <v>31</v>
      </c>
    </row>
    <row r="27" spans="1:8" ht="15.75" thickBot="1" x14ac:dyDescent="0.3">
      <c r="A27" s="26"/>
      <c r="B27" s="27" t="s">
        <v>9</v>
      </c>
      <c r="C27" s="28">
        <v>61.8</v>
      </c>
      <c r="D27" s="29">
        <f>(C27*100)/$C$43</f>
        <v>5.4401408450704212</v>
      </c>
      <c r="E27" s="29">
        <f>(100-D27)</f>
        <v>94.559859154929583</v>
      </c>
      <c r="F27" s="30">
        <f>(LOG10(A29/A30)/(LOG10(E29/E30)))</f>
        <v>1.0471902027342754</v>
      </c>
      <c r="G27" s="30">
        <f>LOG10(A29)-(F27*(LOG10(E29/80)))</f>
        <v>3.2559494434113359</v>
      </c>
      <c r="H27" s="36">
        <f>10^(G27)</f>
        <v>1802.8078622527707</v>
      </c>
    </row>
    <row r="28" spans="1:8" x14ac:dyDescent="0.25">
      <c r="A28" s="10">
        <v>2380</v>
      </c>
      <c r="B28" s="11" t="s">
        <v>10</v>
      </c>
      <c r="C28" s="12">
        <v>61.8</v>
      </c>
      <c r="D28" s="25">
        <f t="shared" ref="D28:D43" si="1">(C28*100)/$C$43</f>
        <v>5.4401408450704212</v>
      </c>
      <c r="E28" s="25">
        <f>(100-D28)</f>
        <v>94.559859154929583</v>
      </c>
    </row>
    <row r="29" spans="1:8" x14ac:dyDescent="0.25">
      <c r="A29" s="10">
        <v>2000</v>
      </c>
      <c r="B29" s="11" t="s">
        <v>11</v>
      </c>
      <c r="C29" s="12">
        <v>70.7</v>
      </c>
      <c r="D29" s="25">
        <f t="shared" si="1"/>
        <v>6.2235915492957732</v>
      </c>
      <c r="E29" s="25">
        <f t="shared" ref="E29:E41" si="2">(E28-D29)</f>
        <v>88.336267605633807</v>
      </c>
    </row>
    <row r="30" spans="1:8" x14ac:dyDescent="0.25">
      <c r="A30" s="10">
        <v>1410</v>
      </c>
      <c r="B30" s="11" t="s">
        <v>12</v>
      </c>
      <c r="C30" s="12">
        <v>284.8</v>
      </c>
      <c r="D30" s="25">
        <f t="shared" si="1"/>
        <v>25.070422535211261</v>
      </c>
      <c r="E30" s="25">
        <f t="shared" si="2"/>
        <v>63.265845070422543</v>
      </c>
    </row>
    <row r="31" spans="1:8" x14ac:dyDescent="0.25">
      <c r="A31" s="10">
        <v>840</v>
      </c>
      <c r="B31" s="11" t="s">
        <v>13</v>
      </c>
      <c r="C31" s="12">
        <v>264.5</v>
      </c>
      <c r="D31" s="25">
        <f t="shared" si="1"/>
        <v>23.283450704225348</v>
      </c>
      <c r="E31" s="25">
        <f t="shared" si="2"/>
        <v>39.982394366197198</v>
      </c>
    </row>
    <row r="32" spans="1:8" x14ac:dyDescent="0.25">
      <c r="A32" s="10">
        <v>590</v>
      </c>
      <c r="B32" s="11" t="s">
        <v>14</v>
      </c>
      <c r="C32" s="12">
        <v>119.4</v>
      </c>
      <c r="D32" s="25">
        <f t="shared" si="1"/>
        <v>10.510563380281688</v>
      </c>
      <c r="E32" s="25">
        <f t="shared" si="2"/>
        <v>29.47183098591551</v>
      </c>
    </row>
    <row r="33" spans="1:8" x14ac:dyDescent="0.25">
      <c r="A33" s="10">
        <v>420</v>
      </c>
      <c r="B33" s="11" t="s">
        <v>15</v>
      </c>
      <c r="C33" s="16">
        <v>87</v>
      </c>
      <c r="D33" s="25">
        <f t="shared" si="1"/>
        <v>7.6584507042253502</v>
      </c>
      <c r="E33" s="25">
        <f t="shared" si="2"/>
        <v>21.813380281690158</v>
      </c>
    </row>
    <row r="34" spans="1:8" x14ac:dyDescent="0.25">
      <c r="A34" s="10">
        <v>297</v>
      </c>
      <c r="B34" s="11" t="s">
        <v>16</v>
      </c>
      <c r="C34" s="12">
        <v>62.6</v>
      </c>
      <c r="D34" s="25">
        <f t="shared" si="1"/>
        <v>5.5105633802816891</v>
      </c>
      <c r="E34" s="25">
        <f t="shared" si="2"/>
        <v>16.30281690140847</v>
      </c>
    </row>
    <row r="35" spans="1:8" x14ac:dyDescent="0.25">
      <c r="A35" s="10">
        <v>210</v>
      </c>
      <c r="B35" s="11" t="s">
        <v>17</v>
      </c>
      <c r="C35" s="12">
        <v>46.6</v>
      </c>
      <c r="D35" s="25">
        <f t="shared" si="1"/>
        <v>4.1021126760563371</v>
      </c>
      <c r="E35" s="25">
        <f t="shared" si="2"/>
        <v>12.200704225352133</v>
      </c>
    </row>
    <row r="36" spans="1:8" x14ac:dyDescent="0.25">
      <c r="A36" s="10">
        <v>149</v>
      </c>
      <c r="B36" s="11" t="s">
        <v>18</v>
      </c>
      <c r="C36" s="12">
        <v>34.1</v>
      </c>
      <c r="D36" s="25">
        <f t="shared" si="1"/>
        <v>3.0017605633802811</v>
      </c>
      <c r="E36" s="25">
        <f t="shared" si="2"/>
        <v>9.1989436619718532</v>
      </c>
    </row>
    <row r="37" spans="1:8" x14ac:dyDescent="0.25">
      <c r="A37" s="10">
        <v>105</v>
      </c>
      <c r="B37" s="11" t="s">
        <v>19</v>
      </c>
      <c r="C37" s="12">
        <v>28.4</v>
      </c>
      <c r="D37" s="25">
        <f t="shared" si="1"/>
        <v>2.4999999999999996</v>
      </c>
      <c r="E37" s="25">
        <f t="shared" si="2"/>
        <v>6.6989436619718532</v>
      </c>
    </row>
    <row r="38" spans="1:8" x14ac:dyDescent="0.25">
      <c r="A38" s="10">
        <v>74</v>
      </c>
      <c r="B38" s="11" t="s">
        <v>20</v>
      </c>
      <c r="C38" s="12">
        <v>21.1</v>
      </c>
      <c r="D38" s="25">
        <f t="shared" si="1"/>
        <v>1.8573943661971828</v>
      </c>
      <c r="E38" s="25">
        <f t="shared" si="2"/>
        <v>4.8415492957746702</v>
      </c>
    </row>
    <row r="39" spans="1:8" x14ac:dyDescent="0.25">
      <c r="A39" s="10">
        <v>53</v>
      </c>
      <c r="B39" s="11" t="s">
        <v>21</v>
      </c>
      <c r="C39" s="12">
        <v>19.7</v>
      </c>
      <c r="D39" s="25">
        <f t="shared" si="1"/>
        <v>1.7341549295774645</v>
      </c>
      <c r="E39" s="25">
        <f t="shared" si="2"/>
        <v>3.1073943661972057</v>
      </c>
    </row>
    <row r="40" spans="1:8" x14ac:dyDescent="0.25">
      <c r="A40" s="10">
        <v>44</v>
      </c>
      <c r="B40" s="11" t="s">
        <v>22</v>
      </c>
      <c r="C40" s="12">
        <v>11.4</v>
      </c>
      <c r="D40" s="25">
        <f t="shared" si="1"/>
        <v>1.0035211267605633</v>
      </c>
      <c r="E40" s="25">
        <f t="shared" si="2"/>
        <v>2.1038732394366422</v>
      </c>
    </row>
    <row r="41" spans="1:8" x14ac:dyDescent="0.25">
      <c r="A41" s="10">
        <v>37</v>
      </c>
      <c r="B41" s="11" t="s">
        <v>23</v>
      </c>
      <c r="C41" s="12">
        <v>12.7</v>
      </c>
      <c r="D41" s="25">
        <f t="shared" si="1"/>
        <v>1.117957746478873</v>
      </c>
      <c r="E41" s="25">
        <f t="shared" si="2"/>
        <v>0.98591549295776915</v>
      </c>
    </row>
    <row r="42" spans="1:8" ht="15.75" thickBot="1" x14ac:dyDescent="0.3">
      <c r="A42" s="17" t="s">
        <v>24</v>
      </c>
      <c r="B42" s="18" t="s">
        <v>25</v>
      </c>
      <c r="C42" s="19">
        <v>11.2</v>
      </c>
      <c r="D42" s="25">
        <f t="shared" si="1"/>
        <v>0.98591549295774628</v>
      </c>
      <c r="E42" s="25">
        <v>0</v>
      </c>
    </row>
    <row r="43" spans="1:8" ht="15.75" thickBot="1" x14ac:dyDescent="0.3">
      <c r="A43" s="40" t="s">
        <v>26</v>
      </c>
      <c r="B43" s="41"/>
      <c r="C43" s="23">
        <f>SUM(C28:C42)</f>
        <v>1136.0000000000002</v>
      </c>
      <c r="D43" s="25">
        <f t="shared" si="1"/>
        <v>100</v>
      </c>
      <c r="E43" s="25"/>
    </row>
    <row r="44" spans="1:8" ht="15.75" thickBot="1" x14ac:dyDescent="0.3"/>
    <row r="45" spans="1:8" ht="15.75" thickBot="1" x14ac:dyDescent="0.3">
      <c r="A45" s="5" t="s">
        <v>2</v>
      </c>
      <c r="B45" s="39" t="s">
        <v>3</v>
      </c>
      <c r="C45" s="7" t="s">
        <v>5</v>
      </c>
      <c r="D45" s="7" t="s">
        <v>27</v>
      </c>
      <c r="E45" s="7" t="s">
        <v>28</v>
      </c>
      <c r="F45" s="7" t="s">
        <v>29</v>
      </c>
      <c r="G45" s="7" t="s">
        <v>30</v>
      </c>
      <c r="H45" s="7" t="s">
        <v>31</v>
      </c>
    </row>
    <row r="46" spans="1:8" ht="15.75" thickBot="1" x14ac:dyDescent="0.3">
      <c r="A46" s="26">
        <v>3360</v>
      </c>
      <c r="B46" s="27" t="s">
        <v>9</v>
      </c>
      <c r="C46" s="33">
        <v>43.1</v>
      </c>
      <c r="D46" s="34">
        <f>(C46*100)/$C$62</f>
        <v>3.7956847203874946</v>
      </c>
      <c r="E46" s="34">
        <f>(100-D46)</f>
        <v>96.204315279612501</v>
      </c>
      <c r="F46" s="30">
        <f>(LOG10(A48/A49))/(LOG10(E48/E49))</f>
        <v>1.4130998389214315</v>
      </c>
      <c r="G46" s="30">
        <f>(LOG10(A48)-(F46*(LOG10(E48/80))))</f>
        <v>3.2196561008588893</v>
      </c>
      <c r="H46" s="36">
        <f>10^(G46)</f>
        <v>1658.273272042718</v>
      </c>
    </row>
    <row r="47" spans="1:8" ht="15.75" thickBot="1" x14ac:dyDescent="0.3">
      <c r="A47" s="10">
        <v>2380</v>
      </c>
      <c r="B47" s="11" t="s">
        <v>10</v>
      </c>
      <c r="C47" s="10">
        <v>43.1</v>
      </c>
      <c r="D47" s="30">
        <f t="shared" ref="D47:D62" si="3">(C47*100)/$C$62</f>
        <v>3.7956847203874946</v>
      </c>
      <c r="E47" s="30">
        <f>(100-D47)</f>
        <v>96.204315279612501</v>
      </c>
    </row>
    <row r="48" spans="1:8" ht="15.75" thickBot="1" x14ac:dyDescent="0.3">
      <c r="A48" s="10">
        <v>2000</v>
      </c>
      <c r="B48" s="11" t="s">
        <v>11</v>
      </c>
      <c r="C48" s="10">
        <v>55.2</v>
      </c>
      <c r="D48" s="30">
        <f t="shared" si="3"/>
        <v>4.861294583883752</v>
      </c>
      <c r="E48" s="30">
        <f>(E47-D48)</f>
        <v>91.343020695728754</v>
      </c>
    </row>
    <row r="49" spans="1:5" ht="15.75" thickBot="1" x14ac:dyDescent="0.3">
      <c r="A49" s="10">
        <v>1410</v>
      </c>
      <c r="B49" s="11" t="s">
        <v>12</v>
      </c>
      <c r="C49" s="10">
        <v>227.3</v>
      </c>
      <c r="D49" s="30">
        <f t="shared" si="3"/>
        <v>20.01761338617349</v>
      </c>
      <c r="E49" s="30">
        <f t="shared" ref="E49:E61" si="4">(E48-D49)</f>
        <v>71.32540730955526</v>
      </c>
    </row>
    <row r="50" spans="1:5" ht="15.75" thickBot="1" x14ac:dyDescent="0.3">
      <c r="A50" s="10">
        <v>840</v>
      </c>
      <c r="B50" s="11" t="s">
        <v>13</v>
      </c>
      <c r="C50" s="10">
        <v>271.39999999999998</v>
      </c>
      <c r="D50" s="30">
        <f t="shared" si="3"/>
        <v>23.901365037428441</v>
      </c>
      <c r="E50" s="30">
        <f t="shared" si="4"/>
        <v>47.424042272126819</v>
      </c>
    </row>
    <row r="51" spans="1:5" ht="15.75" thickBot="1" x14ac:dyDescent="0.3">
      <c r="A51" s="10">
        <v>590</v>
      </c>
      <c r="B51" s="11" t="s">
        <v>14</v>
      </c>
      <c r="C51" s="10">
        <v>121.8</v>
      </c>
      <c r="D51" s="30">
        <f t="shared" si="3"/>
        <v>10.726552179656538</v>
      </c>
      <c r="E51" s="30">
        <f t="shared" si="4"/>
        <v>36.697490092470282</v>
      </c>
    </row>
    <row r="52" spans="1:5" ht="15.75" thickBot="1" x14ac:dyDescent="0.3">
      <c r="A52" s="10">
        <v>420</v>
      </c>
      <c r="B52" s="11" t="s">
        <v>15</v>
      </c>
      <c r="C52" s="10">
        <v>94.4</v>
      </c>
      <c r="D52" s="30">
        <f t="shared" si="3"/>
        <v>8.313518273888155</v>
      </c>
      <c r="E52" s="30">
        <f t="shared" si="4"/>
        <v>28.383971818582125</v>
      </c>
    </row>
    <row r="53" spans="1:5" ht="15.75" thickBot="1" x14ac:dyDescent="0.3">
      <c r="A53" s="10">
        <v>297</v>
      </c>
      <c r="B53" s="11" t="s">
        <v>16</v>
      </c>
      <c r="C53" s="10">
        <v>79.400000000000006</v>
      </c>
      <c r="D53" s="30">
        <f t="shared" si="3"/>
        <v>6.9925143108762668</v>
      </c>
      <c r="E53" s="30">
        <f t="shared" si="4"/>
        <v>21.391457507705859</v>
      </c>
    </row>
    <row r="54" spans="1:5" ht="15.75" thickBot="1" x14ac:dyDescent="0.3">
      <c r="A54" s="10">
        <v>210</v>
      </c>
      <c r="B54" s="11" t="s">
        <v>17</v>
      </c>
      <c r="C54" s="10">
        <v>60.4</v>
      </c>
      <c r="D54" s="30">
        <f t="shared" si="3"/>
        <v>5.3192426243945397</v>
      </c>
      <c r="E54" s="30">
        <f t="shared" si="4"/>
        <v>16.072214883311318</v>
      </c>
    </row>
    <row r="55" spans="1:5" ht="15.75" thickBot="1" x14ac:dyDescent="0.3">
      <c r="A55" s="10">
        <v>149</v>
      </c>
      <c r="B55" s="11" t="s">
        <v>18</v>
      </c>
      <c r="C55" s="10">
        <v>45.5</v>
      </c>
      <c r="D55" s="30">
        <f t="shared" si="3"/>
        <v>4.0070453544693967</v>
      </c>
      <c r="E55" s="30">
        <f t="shared" si="4"/>
        <v>12.065169528841921</v>
      </c>
    </row>
    <row r="56" spans="1:5" ht="15.75" thickBot="1" x14ac:dyDescent="0.3">
      <c r="A56" s="10">
        <v>105</v>
      </c>
      <c r="B56" s="11" t="s">
        <v>19</v>
      </c>
      <c r="C56" s="10">
        <v>37.299999999999997</v>
      </c>
      <c r="D56" s="30">
        <f t="shared" si="3"/>
        <v>3.2848965213562304</v>
      </c>
      <c r="E56" s="30">
        <f t="shared" si="4"/>
        <v>8.7802730074856896</v>
      </c>
    </row>
    <row r="57" spans="1:5" ht="15.75" thickBot="1" x14ac:dyDescent="0.3">
      <c r="A57" s="10">
        <v>74</v>
      </c>
      <c r="B57" s="11" t="s">
        <v>20</v>
      </c>
      <c r="C57" s="10">
        <v>29.7</v>
      </c>
      <c r="D57" s="30">
        <f t="shared" si="3"/>
        <v>2.6155878467635403</v>
      </c>
      <c r="E57" s="30">
        <f t="shared" si="4"/>
        <v>6.1646851607221489</v>
      </c>
    </row>
    <row r="58" spans="1:5" ht="15.75" thickBot="1" x14ac:dyDescent="0.3">
      <c r="A58" s="10">
        <v>53</v>
      </c>
      <c r="B58" s="11" t="s">
        <v>21</v>
      </c>
      <c r="C58" s="10">
        <v>24.9</v>
      </c>
      <c r="D58" s="30">
        <f t="shared" si="3"/>
        <v>2.1928665785997357</v>
      </c>
      <c r="E58" s="30">
        <f t="shared" si="4"/>
        <v>3.9718185821224132</v>
      </c>
    </row>
    <row r="59" spans="1:5" ht="15.75" thickBot="1" x14ac:dyDescent="0.3">
      <c r="A59" s="10">
        <v>44</v>
      </c>
      <c r="B59" s="11" t="s">
        <v>22</v>
      </c>
      <c r="C59" s="10">
        <v>14.8</v>
      </c>
      <c r="D59" s="30">
        <f t="shared" si="3"/>
        <v>1.3033905768383971</v>
      </c>
      <c r="E59" s="30">
        <f t="shared" si="4"/>
        <v>2.6684280052840164</v>
      </c>
    </row>
    <row r="60" spans="1:5" ht="15.75" thickBot="1" x14ac:dyDescent="0.3">
      <c r="A60" s="10">
        <v>37</v>
      </c>
      <c r="B60" s="11" t="s">
        <v>23</v>
      </c>
      <c r="C60" s="10">
        <v>17.2</v>
      </c>
      <c r="D60" s="30">
        <f t="shared" si="3"/>
        <v>1.5147512109202994</v>
      </c>
      <c r="E60" s="30">
        <f t="shared" si="4"/>
        <v>1.153676794363717</v>
      </c>
    </row>
    <row r="61" spans="1:5" ht="15.75" thickBot="1" x14ac:dyDescent="0.3">
      <c r="A61" s="17" t="s">
        <v>24</v>
      </c>
      <c r="B61" s="18" t="s">
        <v>25</v>
      </c>
      <c r="C61" s="20">
        <v>13.1</v>
      </c>
      <c r="D61" s="30">
        <f t="shared" si="3"/>
        <v>1.1536767943637165</v>
      </c>
      <c r="E61" s="30">
        <f t="shared" si="4"/>
        <v>4.4408920985006262E-16</v>
      </c>
    </row>
    <row r="62" spans="1:5" ht="15.75" thickBot="1" x14ac:dyDescent="0.3">
      <c r="A62" s="40" t="s">
        <v>26</v>
      </c>
      <c r="B62" s="41"/>
      <c r="C62" s="24">
        <f t="shared" ref="C62" si="5">SUM(C47:C61)</f>
        <v>1135.5</v>
      </c>
      <c r="D62" s="30">
        <f t="shared" si="3"/>
        <v>100</v>
      </c>
      <c r="E62" s="30"/>
    </row>
    <row r="64" spans="1:5" ht="15.75" thickBot="1" x14ac:dyDescent="0.3"/>
    <row r="65" spans="1:8" ht="15.75" thickBot="1" x14ac:dyDescent="0.3">
      <c r="A65" s="5" t="s">
        <v>2</v>
      </c>
      <c r="B65" s="39" t="s">
        <v>3</v>
      </c>
      <c r="C65" s="7" t="s">
        <v>6</v>
      </c>
      <c r="D65" s="7" t="s">
        <v>27</v>
      </c>
      <c r="E65" s="7" t="s">
        <v>28</v>
      </c>
      <c r="F65" s="7" t="s">
        <v>29</v>
      </c>
      <c r="G65" s="7" t="s">
        <v>30</v>
      </c>
      <c r="H65" s="7" t="s">
        <v>31</v>
      </c>
    </row>
    <row r="66" spans="1:8" ht="15.75" thickBot="1" x14ac:dyDescent="0.3">
      <c r="A66" s="26">
        <v>3360</v>
      </c>
      <c r="B66" s="27" t="s">
        <v>9</v>
      </c>
      <c r="C66" s="28">
        <v>33.799999999999997</v>
      </c>
      <c r="D66" s="32">
        <f>(C66*100)/$C$82</f>
        <v>2.9834936887633505</v>
      </c>
      <c r="E66" s="32">
        <f>(100-D66)</f>
        <v>97.016506311236654</v>
      </c>
      <c r="F66" s="30">
        <f>(LOG10(A68/A69))/(LOG10(E68/E69))</f>
        <v>1.8698442357841532</v>
      </c>
      <c r="G66" s="30">
        <f>(LOG10(A68)-(F66*(LOG10(E68/80))))</f>
        <v>3.1753687893453484</v>
      </c>
      <c r="H66" s="36">
        <f>10^G66</f>
        <v>1497.5067524157535</v>
      </c>
    </row>
    <row r="67" spans="1:8" ht="15.75" thickBot="1" x14ac:dyDescent="0.3">
      <c r="A67" s="10">
        <v>2380</v>
      </c>
      <c r="B67" s="11" t="s">
        <v>10</v>
      </c>
      <c r="C67" s="12">
        <v>33.799999999999997</v>
      </c>
      <c r="D67" s="31">
        <f t="shared" ref="D67:D82" si="6">(C67*100)/$C$82</f>
        <v>2.9834936887633505</v>
      </c>
      <c r="E67" s="31">
        <f>(100-D67)</f>
        <v>97.016506311236654</v>
      </c>
    </row>
    <row r="68" spans="1:8" ht="15.75" thickBot="1" x14ac:dyDescent="0.3">
      <c r="A68" s="10">
        <v>2000</v>
      </c>
      <c r="B68" s="11" t="s">
        <v>11</v>
      </c>
      <c r="C68" s="12">
        <v>41.1</v>
      </c>
      <c r="D68" s="31">
        <f t="shared" si="6"/>
        <v>3.6278577103009977</v>
      </c>
      <c r="E68" s="31">
        <f>(E67-D68)</f>
        <v>93.388648600935653</v>
      </c>
    </row>
    <row r="69" spans="1:8" ht="15.75" thickBot="1" x14ac:dyDescent="0.3">
      <c r="A69" s="10">
        <v>1410</v>
      </c>
      <c r="B69" s="11" t="s">
        <v>12</v>
      </c>
      <c r="C69" s="12">
        <v>180.4</v>
      </c>
      <c r="D69" s="31">
        <f t="shared" si="6"/>
        <v>15.923735545944039</v>
      </c>
      <c r="E69" s="31">
        <f t="shared" ref="E69:E81" si="7">(E68-D69)</f>
        <v>77.464913054991612</v>
      </c>
    </row>
    <row r="70" spans="1:8" ht="15.75" thickBot="1" x14ac:dyDescent="0.3">
      <c r="A70" s="10">
        <v>840</v>
      </c>
      <c r="B70" s="11" t="s">
        <v>13</v>
      </c>
      <c r="C70" s="12">
        <v>261.89999999999998</v>
      </c>
      <c r="D70" s="31">
        <f t="shared" si="6"/>
        <v>23.117662635713653</v>
      </c>
      <c r="E70" s="31">
        <f t="shared" si="7"/>
        <v>54.347250419277955</v>
      </c>
    </row>
    <row r="71" spans="1:8" ht="15.75" thickBot="1" x14ac:dyDescent="0.3">
      <c r="A71" s="10">
        <v>590</v>
      </c>
      <c r="B71" s="11" t="s">
        <v>14</v>
      </c>
      <c r="C71" s="12">
        <v>130.4</v>
      </c>
      <c r="D71" s="31">
        <f t="shared" si="6"/>
        <v>11.510283343631389</v>
      </c>
      <c r="E71" s="31">
        <f t="shared" si="7"/>
        <v>42.836967075646569</v>
      </c>
    </row>
    <row r="72" spans="1:8" ht="15.75" thickBot="1" x14ac:dyDescent="0.3">
      <c r="A72" s="10">
        <v>420</v>
      </c>
      <c r="B72" s="11" t="s">
        <v>15</v>
      </c>
      <c r="C72" s="12">
        <v>97.3</v>
      </c>
      <c r="D72" s="31">
        <f t="shared" si="6"/>
        <v>8.5885779857004163</v>
      </c>
      <c r="E72" s="31">
        <f t="shared" si="7"/>
        <v>34.248389089946151</v>
      </c>
    </row>
    <row r="73" spans="1:8" ht="15.75" thickBot="1" x14ac:dyDescent="0.3">
      <c r="A73" s="10">
        <v>297</v>
      </c>
      <c r="B73" s="11" t="s">
        <v>16</v>
      </c>
      <c r="C73" s="12">
        <v>92.1</v>
      </c>
      <c r="D73" s="31">
        <f t="shared" si="6"/>
        <v>8.1295789566599002</v>
      </c>
      <c r="E73" s="31">
        <f t="shared" si="7"/>
        <v>26.118810133286253</v>
      </c>
    </row>
    <row r="74" spans="1:8" ht="15.75" thickBot="1" x14ac:dyDescent="0.3">
      <c r="A74" s="10">
        <v>210</v>
      </c>
      <c r="B74" s="11" t="s">
        <v>17</v>
      </c>
      <c r="C74" s="12">
        <v>72.400000000000006</v>
      </c>
      <c r="D74" s="31">
        <f t="shared" si="6"/>
        <v>6.3906787889487173</v>
      </c>
      <c r="E74" s="31">
        <f t="shared" si="7"/>
        <v>19.728131344337534</v>
      </c>
    </row>
    <row r="75" spans="1:8" ht="15.75" thickBot="1" x14ac:dyDescent="0.3">
      <c r="A75" s="10">
        <v>149</v>
      </c>
      <c r="B75" s="11" t="s">
        <v>18</v>
      </c>
      <c r="C75" s="12">
        <v>55.9</v>
      </c>
      <c r="D75" s="31">
        <f t="shared" si="6"/>
        <v>4.9342395621855424</v>
      </c>
      <c r="E75" s="31">
        <f t="shared" si="7"/>
        <v>14.793891782151992</v>
      </c>
    </row>
    <row r="76" spans="1:8" ht="15.75" thickBot="1" x14ac:dyDescent="0.3">
      <c r="A76" s="10">
        <v>105</v>
      </c>
      <c r="B76" s="11" t="s">
        <v>19</v>
      </c>
      <c r="C76" s="16">
        <v>46</v>
      </c>
      <c r="D76" s="31">
        <f t="shared" si="6"/>
        <v>4.0603760261276376</v>
      </c>
      <c r="E76" s="31">
        <f t="shared" si="7"/>
        <v>10.733515756024353</v>
      </c>
    </row>
    <row r="77" spans="1:8" ht="15.75" thickBot="1" x14ac:dyDescent="0.3">
      <c r="A77" s="10">
        <v>74</v>
      </c>
      <c r="B77" s="11" t="s">
        <v>20</v>
      </c>
      <c r="C77" s="12">
        <v>36.700000000000003</v>
      </c>
      <c r="D77" s="31">
        <f t="shared" si="6"/>
        <v>3.2394739164974853</v>
      </c>
      <c r="E77" s="31">
        <f t="shared" si="7"/>
        <v>7.4940418395268678</v>
      </c>
    </row>
    <row r="78" spans="1:8" ht="15.75" thickBot="1" x14ac:dyDescent="0.3">
      <c r="A78" s="10">
        <v>53</v>
      </c>
      <c r="B78" s="11" t="s">
        <v>21</v>
      </c>
      <c r="C78" s="12">
        <v>31.3</v>
      </c>
      <c r="D78" s="31">
        <f t="shared" si="6"/>
        <v>2.7628210786477188</v>
      </c>
      <c r="E78" s="31">
        <f t="shared" si="7"/>
        <v>4.7312207608791486</v>
      </c>
    </row>
    <row r="79" spans="1:8" ht="15.75" thickBot="1" x14ac:dyDescent="0.3">
      <c r="A79" s="10">
        <v>44</v>
      </c>
      <c r="B79" s="11" t="s">
        <v>22</v>
      </c>
      <c r="C79" s="12">
        <v>21.2</v>
      </c>
      <c r="D79" s="31">
        <f t="shared" si="6"/>
        <v>1.8713037337805634</v>
      </c>
      <c r="E79" s="31">
        <f t="shared" si="7"/>
        <v>2.859917027098585</v>
      </c>
    </row>
    <row r="80" spans="1:8" ht="15.75" thickBot="1" x14ac:dyDescent="0.3">
      <c r="A80" s="10">
        <v>37</v>
      </c>
      <c r="B80" s="11" t="s">
        <v>23</v>
      </c>
      <c r="C80" s="12">
        <v>20.6</v>
      </c>
      <c r="D80" s="31">
        <f t="shared" si="6"/>
        <v>1.8183423073528115</v>
      </c>
      <c r="E80" s="31">
        <f t="shared" si="7"/>
        <v>1.0415747197457734</v>
      </c>
    </row>
    <row r="81" spans="1:8" ht="15.75" thickBot="1" x14ac:dyDescent="0.3">
      <c r="A81" s="17" t="s">
        <v>24</v>
      </c>
      <c r="B81" s="18" t="s">
        <v>25</v>
      </c>
      <c r="C81" s="19">
        <v>11.8</v>
      </c>
      <c r="D81" s="31">
        <f t="shared" si="6"/>
        <v>1.0415747197457852</v>
      </c>
      <c r="E81" s="31">
        <f t="shared" si="7"/>
        <v>-1.1768364061026659E-14</v>
      </c>
    </row>
    <row r="82" spans="1:8" ht="15.75" thickBot="1" x14ac:dyDescent="0.3">
      <c r="A82" s="40" t="s">
        <v>26</v>
      </c>
      <c r="B82" s="41"/>
      <c r="C82" s="23">
        <f t="shared" ref="C82" si="8">SUM(C67:C81)</f>
        <v>1132.8999999999999</v>
      </c>
      <c r="D82" s="31">
        <f t="shared" si="6"/>
        <v>100</v>
      </c>
      <c r="E82" s="31"/>
    </row>
    <row r="84" spans="1:8" ht="15.75" thickBot="1" x14ac:dyDescent="0.3"/>
    <row r="85" spans="1:8" ht="15.75" thickBot="1" x14ac:dyDescent="0.3">
      <c r="A85" s="5" t="s">
        <v>2</v>
      </c>
      <c r="B85" s="39" t="s">
        <v>3</v>
      </c>
      <c r="C85" s="7" t="s">
        <v>7</v>
      </c>
      <c r="D85" s="7" t="s">
        <v>27</v>
      </c>
      <c r="E85" s="7" t="s">
        <v>28</v>
      </c>
      <c r="F85" s="7" t="s">
        <v>29</v>
      </c>
      <c r="G85" s="7" t="s">
        <v>30</v>
      </c>
      <c r="H85" s="7" t="s">
        <v>31</v>
      </c>
    </row>
    <row r="86" spans="1:8" ht="15.75" thickBot="1" x14ac:dyDescent="0.3">
      <c r="A86" s="26"/>
      <c r="B86" s="27" t="s">
        <v>9</v>
      </c>
      <c r="C86" s="33">
        <v>23.3</v>
      </c>
      <c r="D86" s="32"/>
      <c r="E86" s="34"/>
      <c r="F86" s="30">
        <f>LOG10(A89/A90)/LOG10(E89/E90)</f>
        <v>2.1378170524573301</v>
      </c>
      <c r="G86" s="30">
        <f>LOG10(A89)-(F86*(LOG10(E89/80)))</f>
        <v>3.0884628873711457</v>
      </c>
      <c r="H86" s="36">
        <f>10^(G86)</f>
        <v>1225.9221370426044</v>
      </c>
    </row>
    <row r="87" spans="1:8" ht="15.75" thickBot="1" x14ac:dyDescent="0.3">
      <c r="A87" s="10">
        <v>2380</v>
      </c>
      <c r="B87" s="11" t="s">
        <v>10</v>
      </c>
      <c r="C87" s="10">
        <v>23.3</v>
      </c>
      <c r="D87" s="31">
        <f>(C87*100)/$C$102</f>
        <v>2.0665188470066518</v>
      </c>
      <c r="E87" s="30">
        <f>(100-D87)</f>
        <v>97.933481152993352</v>
      </c>
    </row>
    <row r="88" spans="1:8" ht="15.75" thickBot="1" x14ac:dyDescent="0.3">
      <c r="A88" s="10">
        <v>2000</v>
      </c>
      <c r="B88" s="11" t="s">
        <v>11</v>
      </c>
      <c r="C88" s="14">
        <v>27</v>
      </c>
      <c r="D88" s="31">
        <f t="shared" ref="D88:D102" si="9">(C88*100)/$C$102</f>
        <v>2.3946784922394677</v>
      </c>
      <c r="E88" s="30">
        <f>(E87-D88)</f>
        <v>95.538802660753888</v>
      </c>
    </row>
    <row r="89" spans="1:8" ht="15.75" thickBot="1" x14ac:dyDescent="0.3">
      <c r="A89" s="10">
        <v>1410</v>
      </c>
      <c r="B89" s="11" t="s">
        <v>12</v>
      </c>
      <c r="C89" s="10">
        <v>114.2</v>
      </c>
      <c r="D89" s="31">
        <f t="shared" si="9"/>
        <v>10.128603104212861</v>
      </c>
      <c r="E89" s="30">
        <f t="shared" ref="E89:E101" si="10">(E88-D89)</f>
        <v>85.410199556541031</v>
      </c>
    </row>
    <row r="90" spans="1:8" ht="15.75" thickBot="1" x14ac:dyDescent="0.3">
      <c r="A90" s="10">
        <v>840</v>
      </c>
      <c r="B90" s="11" t="s">
        <v>13</v>
      </c>
      <c r="C90" s="10">
        <v>207.2</v>
      </c>
      <c r="D90" s="31">
        <f t="shared" si="9"/>
        <v>18.376940133037692</v>
      </c>
      <c r="E90" s="30">
        <f t="shared" si="10"/>
        <v>67.033259423503338</v>
      </c>
    </row>
    <row r="91" spans="1:8" ht="15.75" thickBot="1" x14ac:dyDescent="0.3">
      <c r="A91" s="10">
        <v>590</v>
      </c>
      <c r="B91" s="11" t="s">
        <v>14</v>
      </c>
      <c r="C91" s="10">
        <v>139.69999999999999</v>
      </c>
      <c r="D91" s="31">
        <f t="shared" si="9"/>
        <v>12.390243902439023</v>
      </c>
      <c r="E91" s="30">
        <f t="shared" si="10"/>
        <v>54.643015521064314</v>
      </c>
    </row>
    <row r="92" spans="1:8" ht="15.75" thickBot="1" x14ac:dyDescent="0.3">
      <c r="A92" s="10">
        <v>420</v>
      </c>
      <c r="B92" s="11" t="s">
        <v>15</v>
      </c>
      <c r="C92" s="10">
        <v>111.5</v>
      </c>
      <c r="D92" s="31">
        <f t="shared" si="9"/>
        <v>9.8891352549889131</v>
      </c>
      <c r="E92" s="30">
        <f t="shared" si="10"/>
        <v>44.753880266075399</v>
      </c>
    </row>
    <row r="93" spans="1:8" ht="15.75" thickBot="1" x14ac:dyDescent="0.3">
      <c r="A93" s="10">
        <v>297</v>
      </c>
      <c r="B93" s="11" t="s">
        <v>16</v>
      </c>
      <c r="C93" s="10">
        <v>111.6</v>
      </c>
      <c r="D93" s="31">
        <f t="shared" si="9"/>
        <v>9.8980044345898008</v>
      </c>
      <c r="E93" s="30">
        <f t="shared" si="10"/>
        <v>34.855875831485598</v>
      </c>
    </row>
    <row r="94" spans="1:8" ht="15.75" thickBot="1" x14ac:dyDescent="0.3">
      <c r="A94" s="10">
        <v>210</v>
      </c>
      <c r="B94" s="11" t="s">
        <v>17</v>
      </c>
      <c r="C94" s="14">
        <v>93</v>
      </c>
      <c r="D94" s="31">
        <f t="shared" si="9"/>
        <v>8.2483370288248334</v>
      </c>
      <c r="E94" s="30">
        <f t="shared" si="10"/>
        <v>26.607538802660763</v>
      </c>
    </row>
    <row r="95" spans="1:8" ht="15.75" thickBot="1" x14ac:dyDescent="0.3">
      <c r="A95" s="10">
        <v>149</v>
      </c>
      <c r="B95" s="11" t="s">
        <v>18</v>
      </c>
      <c r="C95" s="10">
        <v>73.400000000000006</v>
      </c>
      <c r="D95" s="31">
        <f t="shared" si="9"/>
        <v>6.5099778270509985</v>
      </c>
      <c r="E95" s="30">
        <f t="shared" si="10"/>
        <v>20.097560975609763</v>
      </c>
    </row>
    <row r="96" spans="1:8" ht="15.75" thickBot="1" x14ac:dyDescent="0.3">
      <c r="A96" s="10">
        <v>105</v>
      </c>
      <c r="B96" s="11" t="s">
        <v>19</v>
      </c>
      <c r="C96" s="10">
        <v>61.4</v>
      </c>
      <c r="D96" s="31">
        <f t="shared" si="9"/>
        <v>5.4456762749445673</v>
      </c>
      <c r="E96" s="30">
        <f t="shared" si="10"/>
        <v>14.651884700665196</v>
      </c>
    </row>
    <row r="97" spans="1:8" ht="15.75" thickBot="1" x14ac:dyDescent="0.3">
      <c r="A97" s="10">
        <v>74</v>
      </c>
      <c r="B97" s="11" t="s">
        <v>20</v>
      </c>
      <c r="C97" s="10">
        <v>51.2</v>
      </c>
      <c r="D97" s="31">
        <f t="shared" si="9"/>
        <v>4.541019955654102</v>
      </c>
      <c r="E97" s="30">
        <f t="shared" si="10"/>
        <v>10.110864745011094</v>
      </c>
    </row>
    <row r="98" spans="1:8" ht="15.75" thickBot="1" x14ac:dyDescent="0.3">
      <c r="A98" s="10">
        <v>53</v>
      </c>
      <c r="B98" s="11" t="s">
        <v>21</v>
      </c>
      <c r="C98" s="14">
        <v>40</v>
      </c>
      <c r="D98" s="31">
        <f t="shared" si="9"/>
        <v>3.5476718403547673</v>
      </c>
      <c r="E98" s="30">
        <f t="shared" si="10"/>
        <v>6.5631929046563267</v>
      </c>
    </row>
    <row r="99" spans="1:8" ht="15.75" thickBot="1" x14ac:dyDescent="0.3">
      <c r="A99" s="10">
        <v>44</v>
      </c>
      <c r="B99" s="11" t="s">
        <v>22</v>
      </c>
      <c r="C99" s="10">
        <v>29.7</v>
      </c>
      <c r="D99" s="31">
        <f t="shared" si="9"/>
        <v>2.6341463414634148</v>
      </c>
      <c r="E99" s="30">
        <f t="shared" si="10"/>
        <v>3.9290465631929119</v>
      </c>
    </row>
    <row r="100" spans="1:8" ht="15.75" thickBot="1" x14ac:dyDescent="0.3">
      <c r="A100" s="10">
        <v>37</v>
      </c>
      <c r="B100" s="11" t="s">
        <v>23</v>
      </c>
      <c r="C100" s="10">
        <v>29.8</v>
      </c>
      <c r="D100" s="31">
        <f t="shared" si="9"/>
        <v>2.6430155210643016</v>
      </c>
      <c r="E100" s="30">
        <f t="shared" si="10"/>
        <v>1.2860310421286103</v>
      </c>
    </row>
    <row r="101" spans="1:8" ht="15.75" thickBot="1" x14ac:dyDescent="0.3">
      <c r="A101" s="17" t="s">
        <v>24</v>
      </c>
      <c r="B101" s="18" t="s">
        <v>25</v>
      </c>
      <c r="C101" s="20">
        <v>14.5</v>
      </c>
      <c r="D101" s="31">
        <f t="shared" si="9"/>
        <v>1.2860310421286032</v>
      </c>
      <c r="E101" s="30">
        <f t="shared" si="10"/>
        <v>7.1054273576010019E-15</v>
      </c>
    </row>
    <row r="102" spans="1:8" ht="15.75" thickBot="1" x14ac:dyDescent="0.3">
      <c r="A102" s="40" t="s">
        <v>26</v>
      </c>
      <c r="B102" s="41"/>
      <c r="C102" s="24">
        <f t="shared" ref="C102" si="11">SUM(C87:C101)</f>
        <v>1127.5</v>
      </c>
      <c r="D102" s="31">
        <f t="shared" si="9"/>
        <v>100</v>
      </c>
      <c r="E102" s="30"/>
    </row>
    <row r="104" spans="1:8" ht="15.75" thickBot="1" x14ac:dyDescent="0.3"/>
    <row r="105" spans="1:8" ht="15.75" thickBot="1" x14ac:dyDescent="0.3">
      <c r="A105" s="5" t="s">
        <v>2</v>
      </c>
      <c r="B105" s="39" t="s">
        <v>3</v>
      </c>
      <c r="C105" s="7" t="s">
        <v>8</v>
      </c>
      <c r="D105" s="7" t="s">
        <v>27</v>
      </c>
      <c r="E105" s="7" t="s">
        <v>28</v>
      </c>
      <c r="F105" s="7" t="s">
        <v>29</v>
      </c>
      <c r="G105" s="7" t="s">
        <v>30</v>
      </c>
      <c r="H105" s="7" t="s">
        <v>31</v>
      </c>
    </row>
    <row r="106" spans="1:8" ht="15.75" thickBot="1" x14ac:dyDescent="0.3">
      <c r="A106" s="26">
        <v>3360</v>
      </c>
      <c r="B106" s="27" t="s">
        <v>9</v>
      </c>
      <c r="C106" s="35">
        <v>16.8</v>
      </c>
      <c r="D106" s="34"/>
      <c r="E106" s="34"/>
      <c r="F106" s="30">
        <f>((LOG10(A109/A110))/(LOG10(E109/E110)))</f>
        <v>3.2079540712358958</v>
      </c>
      <c r="G106" s="30">
        <f>(LOG10(A109)-(F106*(LOG10(E109/80))))</f>
        <v>2.983939841847743</v>
      </c>
      <c r="H106" s="36">
        <f>10^(G106)</f>
        <v>963.69552398275914</v>
      </c>
    </row>
    <row r="107" spans="1:8" ht="15.75" thickBot="1" x14ac:dyDescent="0.3">
      <c r="A107" s="10">
        <v>2380</v>
      </c>
      <c r="B107" s="11" t="s">
        <v>10</v>
      </c>
      <c r="C107" s="13">
        <v>16.8</v>
      </c>
      <c r="D107" s="30">
        <f>(C107*100)/$C$122</f>
        <v>1.4951940192239233</v>
      </c>
      <c r="E107" s="30">
        <f>(100-D107)</f>
        <v>98.504805980776084</v>
      </c>
    </row>
    <row r="108" spans="1:8" ht="15.75" thickBot="1" x14ac:dyDescent="0.3">
      <c r="A108" s="10">
        <v>2000</v>
      </c>
      <c r="B108" s="11" t="s">
        <v>11</v>
      </c>
      <c r="C108" s="15">
        <v>19</v>
      </c>
      <c r="D108" s="30">
        <f t="shared" ref="D108:D122" si="12">(C108*100)/$C$122</f>
        <v>1.6909932360270561</v>
      </c>
      <c r="E108" s="30">
        <f>(E107-D108)</f>
        <v>96.813812744749029</v>
      </c>
    </row>
    <row r="109" spans="1:8" ht="15.75" thickBot="1" x14ac:dyDescent="0.3">
      <c r="A109" s="10">
        <v>1410</v>
      </c>
      <c r="B109" s="11" t="s">
        <v>12</v>
      </c>
      <c r="C109" s="13">
        <v>75.7</v>
      </c>
      <c r="D109" s="30">
        <f t="shared" si="12"/>
        <v>6.7372730509077972</v>
      </c>
      <c r="E109" s="30">
        <f t="shared" ref="E109:E121" si="13">(E108-D109)</f>
        <v>90.076539693841227</v>
      </c>
    </row>
    <row r="110" spans="1:8" ht="15.75" thickBot="1" x14ac:dyDescent="0.3">
      <c r="A110" s="10">
        <v>840</v>
      </c>
      <c r="B110" s="11" t="s">
        <v>13</v>
      </c>
      <c r="C110" s="13">
        <v>150.9</v>
      </c>
      <c r="D110" s="30">
        <f t="shared" si="12"/>
        <v>13.430046279814881</v>
      </c>
      <c r="E110" s="30">
        <f t="shared" si="13"/>
        <v>76.646493414026338</v>
      </c>
    </row>
    <row r="111" spans="1:8" ht="15.75" thickBot="1" x14ac:dyDescent="0.3">
      <c r="A111" s="10">
        <v>590</v>
      </c>
      <c r="B111" s="11" t="s">
        <v>14</v>
      </c>
      <c r="C111" s="13">
        <v>126.8</v>
      </c>
      <c r="D111" s="30">
        <f t="shared" si="12"/>
        <v>11.285154859380564</v>
      </c>
      <c r="E111" s="30">
        <f t="shared" si="13"/>
        <v>65.361338554645769</v>
      </c>
    </row>
    <row r="112" spans="1:8" ht="15.75" thickBot="1" x14ac:dyDescent="0.3">
      <c r="A112" s="10">
        <v>420</v>
      </c>
      <c r="B112" s="11" t="s">
        <v>15</v>
      </c>
      <c r="C112" s="13">
        <v>122.9</v>
      </c>
      <c r="D112" s="30">
        <f t="shared" si="12"/>
        <v>10.938056247775009</v>
      </c>
      <c r="E112" s="30">
        <f t="shared" si="13"/>
        <v>54.42328230687076</v>
      </c>
    </row>
    <row r="113" spans="1:5" ht="15.75" thickBot="1" x14ac:dyDescent="0.3">
      <c r="A113" s="10">
        <v>297</v>
      </c>
      <c r="B113" s="11" t="s">
        <v>16</v>
      </c>
      <c r="C113" s="13">
        <v>125.3</v>
      </c>
      <c r="D113" s="30">
        <f t="shared" si="12"/>
        <v>11.151655393378427</v>
      </c>
      <c r="E113" s="30">
        <f t="shared" si="13"/>
        <v>43.271626913492334</v>
      </c>
    </row>
    <row r="114" spans="1:5" ht="15.75" thickBot="1" x14ac:dyDescent="0.3">
      <c r="A114" s="10">
        <v>210</v>
      </c>
      <c r="B114" s="11" t="s">
        <v>17</v>
      </c>
      <c r="C114" s="13">
        <v>110.2</v>
      </c>
      <c r="D114" s="30">
        <f t="shared" si="12"/>
        <v>9.8077607689569248</v>
      </c>
      <c r="E114" s="30">
        <f t="shared" si="13"/>
        <v>33.463866144535409</v>
      </c>
    </row>
    <row r="115" spans="1:5" ht="15.75" thickBot="1" x14ac:dyDescent="0.3">
      <c r="A115" s="10">
        <v>149</v>
      </c>
      <c r="B115" s="11" t="s">
        <v>18</v>
      </c>
      <c r="C115" s="13">
        <v>90.9</v>
      </c>
      <c r="D115" s="30">
        <f t="shared" si="12"/>
        <v>8.0900676397294422</v>
      </c>
      <c r="E115" s="30">
        <f t="shared" si="13"/>
        <v>25.373798504805968</v>
      </c>
    </row>
    <row r="116" spans="1:5" ht="15.75" thickBot="1" x14ac:dyDescent="0.3">
      <c r="A116" s="10">
        <v>105</v>
      </c>
      <c r="B116" s="11" t="s">
        <v>19</v>
      </c>
      <c r="C116" s="15">
        <v>77</v>
      </c>
      <c r="D116" s="30">
        <f t="shared" si="12"/>
        <v>6.8529725881096484</v>
      </c>
      <c r="E116" s="30">
        <f t="shared" si="13"/>
        <v>18.520825916696321</v>
      </c>
    </row>
    <row r="117" spans="1:5" ht="15.75" thickBot="1" x14ac:dyDescent="0.3">
      <c r="A117" s="10">
        <v>74</v>
      </c>
      <c r="B117" s="11" t="s">
        <v>20</v>
      </c>
      <c r="C117" s="13">
        <v>69.3</v>
      </c>
      <c r="D117" s="30">
        <f t="shared" si="12"/>
        <v>6.1676753292986835</v>
      </c>
      <c r="E117" s="30">
        <f t="shared" si="13"/>
        <v>12.353150587397637</v>
      </c>
    </row>
    <row r="118" spans="1:5" ht="15.75" thickBot="1" x14ac:dyDescent="0.3">
      <c r="A118" s="10">
        <v>53</v>
      </c>
      <c r="B118" s="11" t="s">
        <v>21</v>
      </c>
      <c r="C118" s="13">
        <v>55.7</v>
      </c>
      <c r="D118" s="30">
        <f t="shared" si="12"/>
        <v>4.9572801708793168</v>
      </c>
      <c r="E118" s="30">
        <f t="shared" si="13"/>
        <v>7.3958704165183207</v>
      </c>
    </row>
    <row r="119" spans="1:5" ht="15.75" thickBot="1" x14ac:dyDescent="0.3">
      <c r="A119" s="10">
        <v>44</v>
      </c>
      <c r="B119" s="11" t="s">
        <v>22</v>
      </c>
      <c r="C119" s="13">
        <v>39.5</v>
      </c>
      <c r="D119" s="30">
        <f t="shared" si="12"/>
        <v>3.5154859380562482</v>
      </c>
      <c r="E119" s="30">
        <f t="shared" si="13"/>
        <v>3.8803844784620725</v>
      </c>
    </row>
    <row r="120" spans="1:5" ht="15.75" thickBot="1" x14ac:dyDescent="0.3">
      <c r="A120" s="10">
        <v>37</v>
      </c>
      <c r="B120" s="11" t="s">
        <v>23</v>
      </c>
      <c r="C120" s="13">
        <v>30.8</v>
      </c>
      <c r="D120" s="30">
        <f t="shared" si="12"/>
        <v>2.7411890352438593</v>
      </c>
      <c r="E120" s="30">
        <f t="shared" si="13"/>
        <v>1.1391954432182132</v>
      </c>
    </row>
    <row r="121" spans="1:5" ht="15.75" thickBot="1" x14ac:dyDescent="0.3">
      <c r="A121" s="17" t="s">
        <v>24</v>
      </c>
      <c r="B121" s="18" t="s">
        <v>25</v>
      </c>
      <c r="C121" s="21">
        <v>12.8</v>
      </c>
      <c r="D121" s="30">
        <f t="shared" si="12"/>
        <v>1.1391954432182272</v>
      </c>
      <c r="E121" s="30">
        <f t="shared" si="13"/>
        <v>-1.3988810110276972E-14</v>
      </c>
    </row>
    <row r="122" spans="1:5" ht="15.75" thickBot="1" x14ac:dyDescent="0.3">
      <c r="A122" s="40" t="s">
        <v>26</v>
      </c>
      <c r="B122" s="41"/>
      <c r="C122" s="23">
        <f t="shared" ref="C122" si="14">SUM(C107:C121)</f>
        <v>1123.5999999999999</v>
      </c>
      <c r="D122" s="30">
        <f t="shared" si="12"/>
        <v>100</v>
      </c>
      <c r="E122" s="30"/>
    </row>
    <row r="123" spans="1:5" ht="15.75" thickBot="1" x14ac:dyDescent="0.3"/>
    <row r="124" spans="1:5" ht="15.75" thickBot="1" x14ac:dyDescent="0.3">
      <c r="A124" s="30" t="s">
        <v>32</v>
      </c>
      <c r="B124" s="30" t="s">
        <v>33</v>
      </c>
    </row>
    <row r="125" spans="1:5" ht="15.75" thickBot="1" x14ac:dyDescent="0.3">
      <c r="A125" s="30">
        <v>1803</v>
      </c>
      <c r="B125" s="30">
        <v>0</v>
      </c>
    </row>
    <row r="126" spans="1:5" ht="15.75" thickBot="1" x14ac:dyDescent="0.3">
      <c r="A126" s="30">
        <v>1658</v>
      </c>
      <c r="B126" s="30">
        <v>0.5</v>
      </c>
    </row>
    <row r="127" spans="1:5" ht="15.75" thickBot="1" x14ac:dyDescent="0.3">
      <c r="A127" s="30">
        <v>1498</v>
      </c>
      <c r="B127" s="30">
        <v>1</v>
      </c>
    </row>
    <row r="128" spans="1:5" ht="15.75" thickBot="1" x14ac:dyDescent="0.3">
      <c r="A128" s="30">
        <v>1226</v>
      </c>
      <c r="B128" s="30">
        <v>2</v>
      </c>
    </row>
    <row r="129" spans="1:2" ht="15.75" thickBot="1" x14ac:dyDescent="0.3">
      <c r="A129" s="30">
        <v>964</v>
      </c>
      <c r="B129" s="30">
        <v>3</v>
      </c>
    </row>
    <row r="130" spans="1:2" ht="15.75" thickBot="1" x14ac:dyDescent="0.3"/>
    <row r="131" spans="1:2" ht="15.75" thickBot="1" x14ac:dyDescent="0.3">
      <c r="A131" s="30" t="s">
        <v>34</v>
      </c>
      <c r="B131" s="30">
        <f>SLOPE(A125:A129, B125:B129)</f>
        <v>-279.77586206896558</v>
      </c>
    </row>
    <row r="132" spans="1:2" ht="15.75" thickBot="1" x14ac:dyDescent="0.3">
      <c r="A132" s="30" t="s">
        <v>35</v>
      </c>
      <c r="B132" s="30">
        <f xml:space="preserve"> INTERCEPT(A125:A129,B125:B129)</f>
        <v>1793.5086206896553</v>
      </c>
    </row>
    <row r="133" spans="1:2" ht="15.75" thickBot="1" x14ac:dyDescent="0.3">
      <c r="A133" s="30" t="s">
        <v>36</v>
      </c>
      <c r="B133" s="30">
        <v>53</v>
      </c>
    </row>
    <row r="134" spans="1:2" ht="15.75" thickBot="1" x14ac:dyDescent="0.3">
      <c r="A134" s="30" t="s">
        <v>37</v>
      </c>
      <c r="B134" s="30">
        <f>(B133-B132)/B131</f>
        <v>6.2210821470388851</v>
      </c>
    </row>
    <row r="135" spans="1:2" x14ac:dyDescent="0.25">
      <c r="B135" s="38">
        <f>0.22*60</f>
        <v>13.2</v>
      </c>
    </row>
    <row r="136" spans="1:2" x14ac:dyDescent="0.25">
      <c r="B136" s="37" t="str">
        <f>FIXED(B134,2,FALSE)</f>
        <v>6,22</v>
      </c>
    </row>
  </sheetData>
  <mergeCells count="7">
    <mergeCell ref="A122:B122"/>
    <mergeCell ref="D4:H4"/>
    <mergeCell ref="B23:C23"/>
    <mergeCell ref="A43:B43"/>
    <mergeCell ref="A62:B62"/>
    <mergeCell ref="A82:B82"/>
    <mergeCell ref="A102:B102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136"/>
  <sheetViews>
    <sheetView topLeftCell="A104" workbookViewId="0">
      <selection activeCell="E129" sqref="E129"/>
    </sheetView>
  </sheetViews>
  <sheetFormatPr baseColWidth="10" defaultRowHeight="15" x14ac:dyDescent="0.2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3" spans="2:8" ht="15.75" thickBot="1" x14ac:dyDescent="0.3"/>
    <row r="4" spans="2:8" ht="19.5" thickBot="1" x14ac:dyDescent="0.35">
      <c r="D4" s="42" t="s">
        <v>0</v>
      </c>
      <c r="E4" s="43"/>
      <c r="F4" s="43"/>
      <c r="G4" s="43"/>
      <c r="H4" s="44"/>
    </row>
    <row r="5" spans="2:8" ht="15.75" thickBot="1" x14ac:dyDescent="0.3">
      <c r="C5" s="1" t="s">
        <v>1</v>
      </c>
      <c r="D5" s="2">
        <v>43083</v>
      </c>
      <c r="E5" s="3">
        <v>43088</v>
      </c>
      <c r="F5" s="2">
        <v>43089</v>
      </c>
      <c r="G5" s="3">
        <v>43090</v>
      </c>
      <c r="H5" s="4">
        <v>43097</v>
      </c>
    </row>
    <row r="6" spans="2:8" ht="15.75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</row>
    <row r="7" spans="2:8" x14ac:dyDescent="0.25">
      <c r="B7" s="8">
        <v>3360</v>
      </c>
      <c r="C7" s="9" t="s">
        <v>9</v>
      </c>
      <c r="D7" s="12">
        <v>61.8</v>
      </c>
      <c r="E7" s="10">
        <v>43.1</v>
      </c>
      <c r="F7" s="12">
        <v>33.799999999999997</v>
      </c>
      <c r="G7" s="10">
        <v>23.3</v>
      </c>
      <c r="H7" s="13">
        <v>16.8</v>
      </c>
    </row>
    <row r="8" spans="2:8" x14ac:dyDescent="0.25">
      <c r="B8" s="10">
        <v>2380</v>
      </c>
      <c r="C8" s="11" t="s">
        <v>10</v>
      </c>
      <c r="D8" s="12">
        <v>61.8</v>
      </c>
      <c r="E8" s="10">
        <v>43.1</v>
      </c>
      <c r="F8" s="12">
        <v>33.799999999999997</v>
      </c>
      <c r="G8" s="10">
        <v>23.3</v>
      </c>
      <c r="H8" s="13">
        <v>16.8</v>
      </c>
    </row>
    <row r="9" spans="2:8" x14ac:dyDescent="0.25">
      <c r="B9" s="10">
        <v>2000</v>
      </c>
      <c r="C9" s="11" t="s">
        <v>11</v>
      </c>
      <c r="D9" s="12">
        <v>70.7</v>
      </c>
      <c r="E9" s="10">
        <v>55.2</v>
      </c>
      <c r="F9" s="12">
        <v>41.1</v>
      </c>
      <c r="G9" s="14">
        <v>27</v>
      </c>
      <c r="H9" s="15">
        <v>19</v>
      </c>
    </row>
    <row r="10" spans="2:8" x14ac:dyDescent="0.25">
      <c r="B10" s="10">
        <v>1410</v>
      </c>
      <c r="C10" s="11" t="s">
        <v>12</v>
      </c>
      <c r="D10" s="12">
        <v>284.8</v>
      </c>
      <c r="E10" s="10">
        <v>227.3</v>
      </c>
      <c r="F10" s="12">
        <v>180.4</v>
      </c>
      <c r="G10" s="10">
        <v>114.2</v>
      </c>
      <c r="H10" s="13">
        <v>75.7</v>
      </c>
    </row>
    <row r="11" spans="2:8" x14ac:dyDescent="0.25">
      <c r="B11" s="10">
        <v>840</v>
      </c>
      <c r="C11" s="11" t="s">
        <v>13</v>
      </c>
      <c r="D11" s="12">
        <v>264.5</v>
      </c>
      <c r="E11" s="10">
        <v>271.39999999999998</v>
      </c>
      <c r="F11" s="12">
        <v>261.89999999999998</v>
      </c>
      <c r="G11" s="10">
        <v>207.2</v>
      </c>
      <c r="H11" s="13">
        <v>150.9</v>
      </c>
    </row>
    <row r="12" spans="2:8" x14ac:dyDescent="0.25">
      <c r="B12" s="10">
        <v>590</v>
      </c>
      <c r="C12" s="11" t="s">
        <v>14</v>
      </c>
      <c r="D12" s="12">
        <v>119.4</v>
      </c>
      <c r="E12" s="10">
        <v>121.8</v>
      </c>
      <c r="F12" s="12">
        <v>130.4</v>
      </c>
      <c r="G12" s="10">
        <v>139.69999999999999</v>
      </c>
      <c r="H12" s="13">
        <v>126.8</v>
      </c>
    </row>
    <row r="13" spans="2:8" x14ac:dyDescent="0.25">
      <c r="B13" s="10">
        <v>420</v>
      </c>
      <c r="C13" s="11" t="s">
        <v>15</v>
      </c>
      <c r="D13" s="16">
        <v>87</v>
      </c>
      <c r="E13" s="10">
        <v>94.4</v>
      </c>
      <c r="F13" s="12">
        <v>97.3</v>
      </c>
      <c r="G13" s="10">
        <v>111.5</v>
      </c>
      <c r="H13" s="13">
        <v>122.9</v>
      </c>
    </row>
    <row r="14" spans="2:8" x14ac:dyDescent="0.25">
      <c r="B14" s="10">
        <v>297</v>
      </c>
      <c r="C14" s="11" t="s">
        <v>16</v>
      </c>
      <c r="D14" s="12">
        <v>62.6</v>
      </c>
      <c r="E14" s="10">
        <v>79.400000000000006</v>
      </c>
      <c r="F14" s="12">
        <v>92.1</v>
      </c>
      <c r="G14" s="10">
        <v>111.6</v>
      </c>
      <c r="H14" s="13">
        <v>125.3</v>
      </c>
    </row>
    <row r="15" spans="2:8" x14ac:dyDescent="0.25">
      <c r="B15" s="10">
        <v>210</v>
      </c>
      <c r="C15" s="11" t="s">
        <v>17</v>
      </c>
      <c r="D15" s="12">
        <v>46.6</v>
      </c>
      <c r="E15" s="10">
        <v>60.4</v>
      </c>
      <c r="F15" s="12">
        <v>72.400000000000006</v>
      </c>
      <c r="G15" s="14">
        <v>93</v>
      </c>
      <c r="H15" s="13">
        <v>110.2</v>
      </c>
    </row>
    <row r="16" spans="2:8" x14ac:dyDescent="0.25">
      <c r="B16" s="10">
        <v>149</v>
      </c>
      <c r="C16" s="11" t="s">
        <v>18</v>
      </c>
      <c r="D16" s="12">
        <v>34.1</v>
      </c>
      <c r="E16" s="10">
        <v>45.5</v>
      </c>
      <c r="F16" s="12">
        <v>55.9</v>
      </c>
      <c r="G16" s="10">
        <v>73.400000000000006</v>
      </c>
      <c r="H16" s="13">
        <v>90.9</v>
      </c>
    </row>
    <row r="17" spans="1:8" x14ac:dyDescent="0.25">
      <c r="B17" s="10">
        <v>105</v>
      </c>
      <c r="C17" s="11" t="s">
        <v>19</v>
      </c>
      <c r="D17" s="12">
        <v>28.4</v>
      </c>
      <c r="E17" s="10">
        <v>37.299999999999997</v>
      </c>
      <c r="F17" s="16">
        <v>46</v>
      </c>
      <c r="G17" s="10">
        <v>61.4</v>
      </c>
      <c r="H17" s="15">
        <v>77</v>
      </c>
    </row>
    <row r="18" spans="1:8" x14ac:dyDescent="0.25">
      <c r="B18" s="10">
        <v>74</v>
      </c>
      <c r="C18" s="11" t="s">
        <v>20</v>
      </c>
      <c r="D18" s="12">
        <v>21.1</v>
      </c>
      <c r="E18" s="10">
        <v>29.7</v>
      </c>
      <c r="F18" s="12">
        <v>36.700000000000003</v>
      </c>
      <c r="G18" s="10">
        <v>51.2</v>
      </c>
      <c r="H18" s="13">
        <v>69.3</v>
      </c>
    </row>
    <row r="19" spans="1:8" x14ac:dyDescent="0.25">
      <c r="B19" s="10">
        <v>53</v>
      </c>
      <c r="C19" s="11" t="s">
        <v>21</v>
      </c>
      <c r="D19" s="12">
        <v>19.7</v>
      </c>
      <c r="E19" s="10">
        <v>24.9</v>
      </c>
      <c r="F19" s="12">
        <v>31.3</v>
      </c>
      <c r="G19" s="14">
        <v>40</v>
      </c>
      <c r="H19" s="13">
        <v>55.7</v>
      </c>
    </row>
    <row r="20" spans="1:8" x14ac:dyDescent="0.25">
      <c r="B20" s="10">
        <v>44</v>
      </c>
      <c r="C20" s="11" t="s">
        <v>22</v>
      </c>
      <c r="D20" s="12">
        <v>11.4</v>
      </c>
      <c r="E20" s="10">
        <v>14.8</v>
      </c>
      <c r="F20" s="12">
        <v>21.2</v>
      </c>
      <c r="G20" s="10">
        <v>29.7</v>
      </c>
      <c r="H20" s="13">
        <v>39.5</v>
      </c>
    </row>
    <row r="21" spans="1:8" x14ac:dyDescent="0.25">
      <c r="B21" s="10">
        <v>37</v>
      </c>
      <c r="C21" s="11" t="s">
        <v>23</v>
      </c>
      <c r="D21" s="12">
        <v>12.7</v>
      </c>
      <c r="E21" s="10">
        <v>17.2</v>
      </c>
      <c r="F21" s="12">
        <v>20.6</v>
      </c>
      <c r="G21" s="10">
        <v>29.8</v>
      </c>
      <c r="H21" s="13">
        <v>30.8</v>
      </c>
    </row>
    <row r="22" spans="1:8" ht="15.75" thickBot="1" x14ac:dyDescent="0.3">
      <c r="B22" s="17" t="s">
        <v>24</v>
      </c>
      <c r="C22" s="18" t="s">
        <v>25</v>
      </c>
      <c r="D22" s="19">
        <v>11.2</v>
      </c>
      <c r="E22" s="20">
        <v>13.1</v>
      </c>
      <c r="F22" s="19">
        <v>11.8</v>
      </c>
      <c r="G22" s="20">
        <v>14.5</v>
      </c>
      <c r="H22" s="21">
        <v>12.8</v>
      </c>
    </row>
    <row r="23" spans="1:8" ht="15.75" thickBot="1" x14ac:dyDescent="0.3">
      <c r="B23" s="40" t="s">
        <v>26</v>
      </c>
      <c r="C23" s="41"/>
      <c r="D23" s="23">
        <f>SUM(D8:D22)</f>
        <v>1136.0000000000002</v>
      </c>
      <c r="E23" s="24">
        <f t="shared" ref="E23:H23" si="0">SUM(E8:E22)</f>
        <v>1135.5</v>
      </c>
      <c r="F23" s="23">
        <f t="shared" si="0"/>
        <v>1132.8999999999999</v>
      </c>
      <c r="G23" s="24">
        <f t="shared" si="0"/>
        <v>1127.5</v>
      </c>
      <c r="H23" s="23">
        <f t="shared" si="0"/>
        <v>1123.5999999999999</v>
      </c>
    </row>
    <row r="25" spans="1:8" ht="15.75" thickBot="1" x14ac:dyDescent="0.3"/>
    <row r="26" spans="1:8" ht="15.75" thickBot="1" x14ac:dyDescent="0.3">
      <c r="A26" s="5" t="s">
        <v>2</v>
      </c>
      <c r="B26" s="22" t="s">
        <v>3</v>
      </c>
      <c r="C26" s="7" t="s">
        <v>4</v>
      </c>
      <c r="D26" s="7" t="s">
        <v>27</v>
      </c>
      <c r="E26" s="7" t="s">
        <v>28</v>
      </c>
      <c r="F26" s="7" t="s">
        <v>29</v>
      </c>
      <c r="G26" s="7" t="s">
        <v>30</v>
      </c>
      <c r="H26" s="7" t="s">
        <v>31</v>
      </c>
    </row>
    <row r="27" spans="1:8" ht="15.75" thickBot="1" x14ac:dyDescent="0.3">
      <c r="A27" s="26"/>
      <c r="B27" s="27" t="s">
        <v>9</v>
      </c>
      <c r="C27" s="28">
        <v>61.8</v>
      </c>
      <c r="D27" s="29">
        <f>(C27*100)/$C$43</f>
        <v>5.4401408450704212</v>
      </c>
      <c r="E27" s="29">
        <f>(100-D27)</f>
        <v>94.559859154929583</v>
      </c>
      <c r="F27" s="30">
        <f>(LOG10(A29/A30)/(LOG10(E29/E30)))</f>
        <v>1.0471902027342754</v>
      </c>
      <c r="G27" s="30">
        <f>LOG10(A29)-(F27*(LOG10(E29/80)))</f>
        <v>3.2559494434113359</v>
      </c>
      <c r="H27" s="36">
        <f>10^(G27)</f>
        <v>1802.8078622527707</v>
      </c>
    </row>
    <row r="28" spans="1:8" x14ac:dyDescent="0.25">
      <c r="A28" s="10">
        <v>2380</v>
      </c>
      <c r="B28" s="11" t="s">
        <v>10</v>
      </c>
      <c r="C28" s="12">
        <v>61.8</v>
      </c>
      <c r="D28" s="25">
        <f t="shared" ref="D28:D43" si="1">(C28*100)/$C$43</f>
        <v>5.4401408450704212</v>
      </c>
      <c r="E28" s="25">
        <f>(100-D28)</f>
        <v>94.559859154929583</v>
      </c>
    </row>
    <row r="29" spans="1:8" x14ac:dyDescent="0.25">
      <c r="A29" s="10">
        <v>2000</v>
      </c>
      <c r="B29" s="11" t="s">
        <v>11</v>
      </c>
      <c r="C29" s="12">
        <v>70.7</v>
      </c>
      <c r="D29" s="25">
        <f t="shared" si="1"/>
        <v>6.2235915492957732</v>
      </c>
      <c r="E29" s="25">
        <f t="shared" ref="E29:E41" si="2">(E28-D29)</f>
        <v>88.336267605633807</v>
      </c>
    </row>
    <row r="30" spans="1:8" x14ac:dyDescent="0.25">
      <c r="A30" s="10">
        <v>1410</v>
      </c>
      <c r="B30" s="11" t="s">
        <v>12</v>
      </c>
      <c r="C30" s="12">
        <v>284.8</v>
      </c>
      <c r="D30" s="25">
        <f t="shared" si="1"/>
        <v>25.070422535211261</v>
      </c>
      <c r="E30" s="25">
        <f t="shared" si="2"/>
        <v>63.265845070422543</v>
      </c>
    </row>
    <row r="31" spans="1:8" x14ac:dyDescent="0.25">
      <c r="A31" s="10">
        <v>840</v>
      </c>
      <c r="B31" s="11" t="s">
        <v>13</v>
      </c>
      <c r="C31" s="12">
        <v>264.5</v>
      </c>
      <c r="D31" s="25">
        <f t="shared" si="1"/>
        <v>23.283450704225348</v>
      </c>
      <c r="E31" s="25">
        <f t="shared" si="2"/>
        <v>39.982394366197198</v>
      </c>
    </row>
    <row r="32" spans="1:8" x14ac:dyDescent="0.25">
      <c r="A32" s="10">
        <v>590</v>
      </c>
      <c r="B32" s="11" t="s">
        <v>14</v>
      </c>
      <c r="C32" s="12">
        <v>119.4</v>
      </c>
      <c r="D32" s="25">
        <f t="shared" si="1"/>
        <v>10.510563380281688</v>
      </c>
      <c r="E32" s="25">
        <f t="shared" si="2"/>
        <v>29.47183098591551</v>
      </c>
    </row>
    <row r="33" spans="1:8" x14ac:dyDescent="0.25">
      <c r="A33" s="10">
        <v>420</v>
      </c>
      <c r="B33" s="11" t="s">
        <v>15</v>
      </c>
      <c r="C33" s="16">
        <v>87</v>
      </c>
      <c r="D33" s="25">
        <f t="shared" si="1"/>
        <v>7.6584507042253502</v>
      </c>
      <c r="E33" s="25">
        <f t="shared" si="2"/>
        <v>21.813380281690158</v>
      </c>
    </row>
    <row r="34" spans="1:8" x14ac:dyDescent="0.25">
      <c r="A34" s="10">
        <v>297</v>
      </c>
      <c r="B34" s="11" t="s">
        <v>16</v>
      </c>
      <c r="C34" s="12">
        <v>62.6</v>
      </c>
      <c r="D34" s="25">
        <f t="shared" si="1"/>
        <v>5.5105633802816891</v>
      </c>
      <c r="E34" s="25">
        <f t="shared" si="2"/>
        <v>16.30281690140847</v>
      </c>
    </row>
    <row r="35" spans="1:8" x14ac:dyDescent="0.25">
      <c r="A35" s="10">
        <v>210</v>
      </c>
      <c r="B35" s="11" t="s">
        <v>17</v>
      </c>
      <c r="C35" s="12">
        <v>46.6</v>
      </c>
      <c r="D35" s="25">
        <f t="shared" si="1"/>
        <v>4.1021126760563371</v>
      </c>
      <c r="E35" s="25">
        <f t="shared" si="2"/>
        <v>12.200704225352133</v>
      </c>
    </row>
    <row r="36" spans="1:8" x14ac:dyDescent="0.25">
      <c r="A36" s="10">
        <v>149</v>
      </c>
      <c r="B36" s="11" t="s">
        <v>18</v>
      </c>
      <c r="C36" s="12">
        <v>34.1</v>
      </c>
      <c r="D36" s="25">
        <f t="shared" si="1"/>
        <v>3.0017605633802811</v>
      </c>
      <c r="E36" s="25">
        <f t="shared" si="2"/>
        <v>9.1989436619718532</v>
      </c>
    </row>
    <row r="37" spans="1:8" x14ac:dyDescent="0.25">
      <c r="A37" s="10">
        <v>105</v>
      </c>
      <c r="B37" s="11" t="s">
        <v>19</v>
      </c>
      <c r="C37" s="12">
        <v>28.4</v>
      </c>
      <c r="D37" s="25">
        <f t="shared" si="1"/>
        <v>2.4999999999999996</v>
      </c>
      <c r="E37" s="25">
        <f t="shared" si="2"/>
        <v>6.6989436619718532</v>
      </c>
    </row>
    <row r="38" spans="1:8" x14ac:dyDescent="0.25">
      <c r="A38" s="10">
        <v>74</v>
      </c>
      <c r="B38" s="11" t="s">
        <v>20</v>
      </c>
      <c r="C38" s="12">
        <v>21.1</v>
      </c>
      <c r="D38" s="25">
        <f t="shared" si="1"/>
        <v>1.8573943661971828</v>
      </c>
      <c r="E38" s="25">
        <f t="shared" si="2"/>
        <v>4.8415492957746702</v>
      </c>
    </row>
    <row r="39" spans="1:8" x14ac:dyDescent="0.25">
      <c r="A39" s="10">
        <v>53</v>
      </c>
      <c r="B39" s="11" t="s">
        <v>21</v>
      </c>
      <c r="C39" s="12">
        <v>19.7</v>
      </c>
      <c r="D39" s="25">
        <f t="shared" si="1"/>
        <v>1.7341549295774645</v>
      </c>
      <c r="E39" s="25">
        <f t="shared" si="2"/>
        <v>3.1073943661972057</v>
      </c>
    </row>
    <row r="40" spans="1:8" x14ac:dyDescent="0.25">
      <c r="A40" s="10">
        <v>44</v>
      </c>
      <c r="B40" s="11" t="s">
        <v>22</v>
      </c>
      <c r="C40" s="12">
        <v>11.4</v>
      </c>
      <c r="D40" s="25">
        <f t="shared" si="1"/>
        <v>1.0035211267605633</v>
      </c>
      <c r="E40" s="25">
        <f t="shared" si="2"/>
        <v>2.1038732394366422</v>
      </c>
    </row>
    <row r="41" spans="1:8" x14ac:dyDescent="0.25">
      <c r="A41" s="10">
        <v>37</v>
      </c>
      <c r="B41" s="11" t="s">
        <v>23</v>
      </c>
      <c r="C41" s="12">
        <v>12.7</v>
      </c>
      <c r="D41" s="25">
        <f t="shared" si="1"/>
        <v>1.117957746478873</v>
      </c>
      <c r="E41" s="25">
        <f t="shared" si="2"/>
        <v>0.98591549295776915</v>
      </c>
    </row>
    <row r="42" spans="1:8" ht="15.75" thickBot="1" x14ac:dyDescent="0.3">
      <c r="A42" s="17" t="s">
        <v>24</v>
      </c>
      <c r="B42" s="18" t="s">
        <v>25</v>
      </c>
      <c r="C42" s="19">
        <v>11.2</v>
      </c>
      <c r="D42" s="25">
        <f t="shared" si="1"/>
        <v>0.98591549295774628</v>
      </c>
      <c r="E42" s="25">
        <v>0</v>
      </c>
    </row>
    <row r="43" spans="1:8" ht="15.75" thickBot="1" x14ac:dyDescent="0.3">
      <c r="A43" s="40" t="s">
        <v>26</v>
      </c>
      <c r="B43" s="41"/>
      <c r="C43" s="23">
        <f>SUM(C28:C42)</f>
        <v>1136.0000000000002</v>
      </c>
      <c r="D43" s="25">
        <f t="shared" si="1"/>
        <v>100</v>
      </c>
      <c r="E43" s="25"/>
    </row>
    <row r="44" spans="1:8" ht="15.75" thickBot="1" x14ac:dyDescent="0.3"/>
    <row r="45" spans="1:8" ht="15.75" thickBot="1" x14ac:dyDescent="0.3">
      <c r="A45" s="5" t="s">
        <v>2</v>
      </c>
      <c r="B45" s="22" t="s">
        <v>3</v>
      </c>
      <c r="C45" s="7" t="s">
        <v>5</v>
      </c>
      <c r="D45" s="7" t="s">
        <v>27</v>
      </c>
      <c r="E45" s="7" t="s">
        <v>28</v>
      </c>
      <c r="F45" s="7" t="s">
        <v>29</v>
      </c>
      <c r="G45" s="7" t="s">
        <v>30</v>
      </c>
      <c r="H45" s="7" t="s">
        <v>31</v>
      </c>
    </row>
    <row r="46" spans="1:8" ht="15.75" thickBot="1" x14ac:dyDescent="0.3">
      <c r="A46" s="26">
        <v>3360</v>
      </c>
      <c r="B46" s="27" t="s">
        <v>9</v>
      </c>
      <c r="C46" s="33">
        <v>43.1</v>
      </c>
      <c r="D46" s="34">
        <f>(C46*100)/$C$62</f>
        <v>3.7956847203874946</v>
      </c>
      <c r="E46" s="34">
        <f>(100-D46)</f>
        <v>96.204315279612501</v>
      </c>
      <c r="F46" s="30">
        <f>(LOG10(A48/A49))/(LOG10(E48/E49))</f>
        <v>1.4130998389214315</v>
      </c>
      <c r="G46" s="30">
        <f>(LOG10(A48)-(F46*(LOG10(E48/80))))</f>
        <v>3.2196561008588893</v>
      </c>
      <c r="H46" s="36">
        <f>10^(G46)</f>
        <v>1658.273272042718</v>
      </c>
    </row>
    <row r="47" spans="1:8" ht="15.75" thickBot="1" x14ac:dyDescent="0.3">
      <c r="A47" s="10">
        <v>2380</v>
      </c>
      <c r="B47" s="11" t="s">
        <v>10</v>
      </c>
      <c r="C47" s="10">
        <v>43.1</v>
      </c>
      <c r="D47" s="30">
        <f t="shared" ref="D47:D62" si="3">(C47*100)/$C$62</f>
        <v>3.7956847203874946</v>
      </c>
      <c r="E47" s="30">
        <f>(100-D47)</f>
        <v>96.204315279612501</v>
      </c>
    </row>
    <row r="48" spans="1:8" ht="15.75" thickBot="1" x14ac:dyDescent="0.3">
      <c r="A48" s="10">
        <v>2000</v>
      </c>
      <c r="B48" s="11" t="s">
        <v>11</v>
      </c>
      <c r="C48" s="10">
        <v>55.2</v>
      </c>
      <c r="D48" s="30">
        <f t="shared" si="3"/>
        <v>4.861294583883752</v>
      </c>
      <c r="E48" s="30">
        <f>(E47-D48)</f>
        <v>91.343020695728754</v>
      </c>
    </row>
    <row r="49" spans="1:5" ht="15.75" thickBot="1" x14ac:dyDescent="0.3">
      <c r="A49" s="10">
        <v>1410</v>
      </c>
      <c r="B49" s="11" t="s">
        <v>12</v>
      </c>
      <c r="C49" s="10">
        <v>227.3</v>
      </c>
      <c r="D49" s="30">
        <f t="shared" si="3"/>
        <v>20.01761338617349</v>
      </c>
      <c r="E49" s="30">
        <f t="shared" ref="E49:E61" si="4">(E48-D49)</f>
        <v>71.32540730955526</v>
      </c>
    </row>
    <row r="50" spans="1:5" ht="15.75" thickBot="1" x14ac:dyDescent="0.3">
      <c r="A50" s="10">
        <v>840</v>
      </c>
      <c r="B50" s="11" t="s">
        <v>13</v>
      </c>
      <c r="C50" s="10">
        <v>271.39999999999998</v>
      </c>
      <c r="D50" s="30">
        <f t="shared" si="3"/>
        <v>23.901365037428441</v>
      </c>
      <c r="E50" s="30">
        <f t="shared" si="4"/>
        <v>47.424042272126819</v>
      </c>
    </row>
    <row r="51" spans="1:5" ht="15.75" thickBot="1" x14ac:dyDescent="0.3">
      <c r="A51" s="10">
        <v>590</v>
      </c>
      <c r="B51" s="11" t="s">
        <v>14</v>
      </c>
      <c r="C51" s="10">
        <v>121.8</v>
      </c>
      <c r="D51" s="30">
        <f t="shared" si="3"/>
        <v>10.726552179656538</v>
      </c>
      <c r="E51" s="30">
        <f t="shared" si="4"/>
        <v>36.697490092470282</v>
      </c>
    </row>
    <row r="52" spans="1:5" ht="15.75" thickBot="1" x14ac:dyDescent="0.3">
      <c r="A52" s="10">
        <v>420</v>
      </c>
      <c r="B52" s="11" t="s">
        <v>15</v>
      </c>
      <c r="C52" s="10">
        <v>94.4</v>
      </c>
      <c r="D52" s="30">
        <f t="shared" si="3"/>
        <v>8.313518273888155</v>
      </c>
      <c r="E52" s="30">
        <f t="shared" si="4"/>
        <v>28.383971818582125</v>
      </c>
    </row>
    <row r="53" spans="1:5" ht="15.75" thickBot="1" x14ac:dyDescent="0.3">
      <c r="A53" s="10">
        <v>297</v>
      </c>
      <c r="B53" s="11" t="s">
        <v>16</v>
      </c>
      <c r="C53" s="10">
        <v>79.400000000000006</v>
      </c>
      <c r="D53" s="30">
        <f t="shared" si="3"/>
        <v>6.9925143108762668</v>
      </c>
      <c r="E53" s="30">
        <f t="shared" si="4"/>
        <v>21.391457507705859</v>
      </c>
    </row>
    <row r="54" spans="1:5" ht="15.75" thickBot="1" x14ac:dyDescent="0.3">
      <c r="A54" s="10">
        <v>210</v>
      </c>
      <c r="B54" s="11" t="s">
        <v>17</v>
      </c>
      <c r="C54" s="10">
        <v>60.4</v>
      </c>
      <c r="D54" s="30">
        <f t="shared" si="3"/>
        <v>5.3192426243945397</v>
      </c>
      <c r="E54" s="30">
        <f t="shared" si="4"/>
        <v>16.072214883311318</v>
      </c>
    </row>
    <row r="55" spans="1:5" ht="15.75" thickBot="1" x14ac:dyDescent="0.3">
      <c r="A55" s="10">
        <v>149</v>
      </c>
      <c r="B55" s="11" t="s">
        <v>18</v>
      </c>
      <c r="C55" s="10">
        <v>45.5</v>
      </c>
      <c r="D55" s="30">
        <f t="shared" si="3"/>
        <v>4.0070453544693967</v>
      </c>
      <c r="E55" s="30">
        <f t="shared" si="4"/>
        <v>12.065169528841921</v>
      </c>
    </row>
    <row r="56" spans="1:5" ht="15.75" thickBot="1" x14ac:dyDescent="0.3">
      <c r="A56" s="10">
        <v>105</v>
      </c>
      <c r="B56" s="11" t="s">
        <v>19</v>
      </c>
      <c r="C56" s="10">
        <v>37.299999999999997</v>
      </c>
      <c r="D56" s="30">
        <f t="shared" si="3"/>
        <v>3.2848965213562304</v>
      </c>
      <c r="E56" s="30">
        <f t="shared" si="4"/>
        <v>8.7802730074856896</v>
      </c>
    </row>
    <row r="57" spans="1:5" ht="15.75" thickBot="1" x14ac:dyDescent="0.3">
      <c r="A57" s="10">
        <v>74</v>
      </c>
      <c r="B57" s="11" t="s">
        <v>20</v>
      </c>
      <c r="C57" s="10">
        <v>29.7</v>
      </c>
      <c r="D57" s="30">
        <f t="shared" si="3"/>
        <v>2.6155878467635403</v>
      </c>
      <c r="E57" s="30">
        <f t="shared" si="4"/>
        <v>6.1646851607221489</v>
      </c>
    </row>
    <row r="58" spans="1:5" ht="15.75" thickBot="1" x14ac:dyDescent="0.3">
      <c r="A58" s="10">
        <v>53</v>
      </c>
      <c r="B58" s="11" t="s">
        <v>21</v>
      </c>
      <c r="C58" s="10">
        <v>24.9</v>
      </c>
      <c r="D58" s="30">
        <f t="shared" si="3"/>
        <v>2.1928665785997357</v>
      </c>
      <c r="E58" s="30">
        <f t="shared" si="4"/>
        <v>3.9718185821224132</v>
      </c>
    </row>
    <row r="59" spans="1:5" ht="15.75" thickBot="1" x14ac:dyDescent="0.3">
      <c r="A59" s="10">
        <v>44</v>
      </c>
      <c r="B59" s="11" t="s">
        <v>22</v>
      </c>
      <c r="C59" s="10">
        <v>14.8</v>
      </c>
      <c r="D59" s="30">
        <f t="shared" si="3"/>
        <v>1.3033905768383971</v>
      </c>
      <c r="E59" s="30">
        <f t="shared" si="4"/>
        <v>2.6684280052840164</v>
      </c>
    </row>
    <row r="60" spans="1:5" ht="15.75" thickBot="1" x14ac:dyDescent="0.3">
      <c r="A60" s="10">
        <v>37</v>
      </c>
      <c r="B60" s="11" t="s">
        <v>23</v>
      </c>
      <c r="C60" s="10">
        <v>17.2</v>
      </c>
      <c r="D60" s="30">
        <f t="shared" si="3"/>
        <v>1.5147512109202994</v>
      </c>
      <c r="E60" s="30">
        <f t="shared" si="4"/>
        <v>1.153676794363717</v>
      </c>
    </row>
    <row r="61" spans="1:5" ht="15.75" thickBot="1" x14ac:dyDescent="0.3">
      <c r="A61" s="17" t="s">
        <v>24</v>
      </c>
      <c r="B61" s="18" t="s">
        <v>25</v>
      </c>
      <c r="C61" s="20">
        <v>13.1</v>
      </c>
      <c r="D61" s="30">
        <f t="shared" si="3"/>
        <v>1.1536767943637165</v>
      </c>
      <c r="E61" s="30">
        <f t="shared" si="4"/>
        <v>4.4408920985006262E-16</v>
      </c>
    </row>
    <row r="62" spans="1:5" ht="15.75" thickBot="1" x14ac:dyDescent="0.3">
      <c r="A62" s="40" t="s">
        <v>26</v>
      </c>
      <c r="B62" s="41"/>
      <c r="C62" s="24">
        <f t="shared" ref="C62" si="5">SUM(C47:C61)</f>
        <v>1135.5</v>
      </c>
      <c r="D62" s="30">
        <f t="shared" si="3"/>
        <v>100</v>
      </c>
      <c r="E62" s="30"/>
    </row>
    <row r="64" spans="1:5" ht="15.75" thickBot="1" x14ac:dyDescent="0.3"/>
    <row r="65" spans="1:8" ht="15.75" thickBot="1" x14ac:dyDescent="0.3">
      <c r="A65" s="5" t="s">
        <v>2</v>
      </c>
      <c r="B65" s="22" t="s">
        <v>3</v>
      </c>
      <c r="C65" s="7" t="s">
        <v>6</v>
      </c>
      <c r="D65" s="7" t="s">
        <v>27</v>
      </c>
      <c r="E65" s="7" t="s">
        <v>28</v>
      </c>
      <c r="F65" s="7" t="s">
        <v>29</v>
      </c>
      <c r="G65" s="7" t="s">
        <v>30</v>
      </c>
      <c r="H65" s="7" t="s">
        <v>31</v>
      </c>
    </row>
    <row r="66" spans="1:8" ht="15.75" thickBot="1" x14ac:dyDescent="0.3">
      <c r="A66" s="26">
        <v>3360</v>
      </c>
      <c r="B66" s="27" t="s">
        <v>9</v>
      </c>
      <c r="C66" s="28">
        <v>33.799999999999997</v>
      </c>
      <c r="D66" s="32">
        <f>(C66*100)/$C$82</f>
        <v>2.9834936887633505</v>
      </c>
      <c r="E66" s="32">
        <f>(100-D66)</f>
        <v>97.016506311236654</v>
      </c>
      <c r="F66" s="30">
        <f>(LOG10(A68/A69))/(LOG10(E68/E69))</f>
        <v>1.8698442357841532</v>
      </c>
      <c r="G66" s="30">
        <f>(LOG10(A68)-(F66*(LOG10(E68/80))))</f>
        <v>3.1753687893453484</v>
      </c>
      <c r="H66" s="36">
        <f>10^G66</f>
        <v>1497.5067524157535</v>
      </c>
    </row>
    <row r="67" spans="1:8" ht="15.75" thickBot="1" x14ac:dyDescent="0.3">
      <c r="A67" s="10">
        <v>2380</v>
      </c>
      <c r="B67" s="11" t="s">
        <v>10</v>
      </c>
      <c r="C67" s="12">
        <v>33.799999999999997</v>
      </c>
      <c r="D67" s="31">
        <f t="shared" ref="D67:D82" si="6">(C67*100)/$C$82</f>
        <v>2.9834936887633505</v>
      </c>
      <c r="E67" s="31">
        <f>(100-D67)</f>
        <v>97.016506311236654</v>
      </c>
    </row>
    <row r="68" spans="1:8" ht="15.75" thickBot="1" x14ac:dyDescent="0.3">
      <c r="A68" s="10">
        <v>2000</v>
      </c>
      <c r="B68" s="11" t="s">
        <v>11</v>
      </c>
      <c r="C68" s="12">
        <v>41.1</v>
      </c>
      <c r="D68" s="31">
        <f t="shared" si="6"/>
        <v>3.6278577103009977</v>
      </c>
      <c r="E68" s="31">
        <f>(E67-D68)</f>
        <v>93.388648600935653</v>
      </c>
    </row>
    <row r="69" spans="1:8" ht="15.75" thickBot="1" x14ac:dyDescent="0.3">
      <c r="A69" s="10">
        <v>1410</v>
      </c>
      <c r="B69" s="11" t="s">
        <v>12</v>
      </c>
      <c r="C69" s="12">
        <v>180.4</v>
      </c>
      <c r="D69" s="31">
        <f t="shared" si="6"/>
        <v>15.923735545944039</v>
      </c>
      <c r="E69" s="31">
        <f t="shared" ref="E69:E81" si="7">(E68-D69)</f>
        <v>77.464913054991612</v>
      </c>
    </row>
    <row r="70" spans="1:8" ht="15.75" thickBot="1" x14ac:dyDescent="0.3">
      <c r="A70" s="10">
        <v>840</v>
      </c>
      <c r="B70" s="11" t="s">
        <v>13</v>
      </c>
      <c r="C70" s="12">
        <v>261.89999999999998</v>
      </c>
      <c r="D70" s="31">
        <f t="shared" si="6"/>
        <v>23.117662635713653</v>
      </c>
      <c r="E70" s="31">
        <f t="shared" si="7"/>
        <v>54.347250419277955</v>
      </c>
    </row>
    <row r="71" spans="1:8" ht="15.75" thickBot="1" x14ac:dyDescent="0.3">
      <c r="A71" s="10">
        <v>590</v>
      </c>
      <c r="B71" s="11" t="s">
        <v>14</v>
      </c>
      <c r="C71" s="12">
        <v>130.4</v>
      </c>
      <c r="D71" s="31">
        <f t="shared" si="6"/>
        <v>11.510283343631389</v>
      </c>
      <c r="E71" s="31">
        <f t="shared" si="7"/>
        <v>42.836967075646569</v>
      </c>
    </row>
    <row r="72" spans="1:8" ht="15.75" thickBot="1" x14ac:dyDescent="0.3">
      <c r="A72" s="10">
        <v>420</v>
      </c>
      <c r="B72" s="11" t="s">
        <v>15</v>
      </c>
      <c r="C72" s="12">
        <v>97.3</v>
      </c>
      <c r="D72" s="31">
        <f t="shared" si="6"/>
        <v>8.5885779857004163</v>
      </c>
      <c r="E72" s="31">
        <f t="shared" si="7"/>
        <v>34.248389089946151</v>
      </c>
    </row>
    <row r="73" spans="1:8" ht="15.75" thickBot="1" x14ac:dyDescent="0.3">
      <c r="A73" s="10">
        <v>297</v>
      </c>
      <c r="B73" s="11" t="s">
        <v>16</v>
      </c>
      <c r="C73" s="12">
        <v>92.1</v>
      </c>
      <c r="D73" s="31">
        <f t="shared" si="6"/>
        <v>8.1295789566599002</v>
      </c>
      <c r="E73" s="31">
        <f t="shared" si="7"/>
        <v>26.118810133286253</v>
      </c>
    </row>
    <row r="74" spans="1:8" ht="15.75" thickBot="1" x14ac:dyDescent="0.3">
      <c r="A74" s="10">
        <v>210</v>
      </c>
      <c r="B74" s="11" t="s">
        <v>17</v>
      </c>
      <c r="C74" s="12">
        <v>72.400000000000006</v>
      </c>
      <c r="D74" s="31">
        <f t="shared" si="6"/>
        <v>6.3906787889487173</v>
      </c>
      <c r="E74" s="31">
        <f t="shared" si="7"/>
        <v>19.728131344337534</v>
      </c>
    </row>
    <row r="75" spans="1:8" ht="15.75" thickBot="1" x14ac:dyDescent="0.3">
      <c r="A75" s="10">
        <v>149</v>
      </c>
      <c r="B75" s="11" t="s">
        <v>18</v>
      </c>
      <c r="C75" s="12">
        <v>55.9</v>
      </c>
      <c r="D75" s="31">
        <f t="shared" si="6"/>
        <v>4.9342395621855424</v>
      </c>
      <c r="E75" s="31">
        <f t="shared" si="7"/>
        <v>14.793891782151992</v>
      </c>
    </row>
    <row r="76" spans="1:8" ht="15.75" thickBot="1" x14ac:dyDescent="0.3">
      <c r="A76" s="10">
        <v>105</v>
      </c>
      <c r="B76" s="11" t="s">
        <v>19</v>
      </c>
      <c r="C76" s="16">
        <v>46</v>
      </c>
      <c r="D76" s="31">
        <f t="shared" si="6"/>
        <v>4.0603760261276376</v>
      </c>
      <c r="E76" s="31">
        <f t="shared" si="7"/>
        <v>10.733515756024353</v>
      </c>
    </row>
    <row r="77" spans="1:8" ht="15.75" thickBot="1" x14ac:dyDescent="0.3">
      <c r="A77" s="10">
        <v>74</v>
      </c>
      <c r="B77" s="11" t="s">
        <v>20</v>
      </c>
      <c r="C77" s="12">
        <v>36.700000000000003</v>
      </c>
      <c r="D77" s="31">
        <f t="shared" si="6"/>
        <v>3.2394739164974853</v>
      </c>
      <c r="E77" s="31">
        <f t="shared" si="7"/>
        <v>7.4940418395268678</v>
      </c>
    </row>
    <row r="78" spans="1:8" ht="15.75" thickBot="1" x14ac:dyDescent="0.3">
      <c r="A78" s="10">
        <v>53</v>
      </c>
      <c r="B78" s="11" t="s">
        <v>21</v>
      </c>
      <c r="C78" s="12">
        <v>31.3</v>
      </c>
      <c r="D78" s="31">
        <f t="shared" si="6"/>
        <v>2.7628210786477188</v>
      </c>
      <c r="E78" s="31">
        <f t="shared" si="7"/>
        <v>4.7312207608791486</v>
      </c>
    </row>
    <row r="79" spans="1:8" ht="15.75" thickBot="1" x14ac:dyDescent="0.3">
      <c r="A79" s="10">
        <v>44</v>
      </c>
      <c r="B79" s="11" t="s">
        <v>22</v>
      </c>
      <c r="C79" s="12">
        <v>21.2</v>
      </c>
      <c r="D79" s="31">
        <f t="shared" si="6"/>
        <v>1.8713037337805634</v>
      </c>
      <c r="E79" s="31">
        <f t="shared" si="7"/>
        <v>2.859917027098585</v>
      </c>
    </row>
    <row r="80" spans="1:8" ht="15.75" thickBot="1" x14ac:dyDescent="0.3">
      <c r="A80" s="10">
        <v>37</v>
      </c>
      <c r="B80" s="11" t="s">
        <v>23</v>
      </c>
      <c r="C80" s="12">
        <v>20.6</v>
      </c>
      <c r="D80" s="31">
        <f t="shared" si="6"/>
        <v>1.8183423073528115</v>
      </c>
      <c r="E80" s="31">
        <f t="shared" si="7"/>
        <v>1.0415747197457734</v>
      </c>
    </row>
    <row r="81" spans="1:8" ht="15.75" thickBot="1" x14ac:dyDescent="0.3">
      <c r="A81" s="17" t="s">
        <v>24</v>
      </c>
      <c r="B81" s="18" t="s">
        <v>25</v>
      </c>
      <c r="C81" s="19">
        <v>11.8</v>
      </c>
      <c r="D81" s="31">
        <f t="shared" si="6"/>
        <v>1.0415747197457852</v>
      </c>
      <c r="E81" s="31">
        <f t="shared" si="7"/>
        <v>-1.1768364061026659E-14</v>
      </c>
    </row>
    <row r="82" spans="1:8" ht="15.75" thickBot="1" x14ac:dyDescent="0.3">
      <c r="A82" s="40" t="s">
        <v>26</v>
      </c>
      <c r="B82" s="41"/>
      <c r="C82" s="23">
        <f t="shared" ref="C82" si="8">SUM(C67:C81)</f>
        <v>1132.8999999999999</v>
      </c>
      <c r="D82" s="31">
        <f t="shared" si="6"/>
        <v>100</v>
      </c>
      <c r="E82" s="31"/>
    </row>
    <row r="84" spans="1:8" ht="15.75" thickBot="1" x14ac:dyDescent="0.3"/>
    <row r="85" spans="1:8" ht="15.75" thickBot="1" x14ac:dyDescent="0.3">
      <c r="A85" s="5" t="s">
        <v>2</v>
      </c>
      <c r="B85" s="22" t="s">
        <v>3</v>
      </c>
      <c r="C85" s="7" t="s">
        <v>7</v>
      </c>
      <c r="D85" s="7" t="s">
        <v>27</v>
      </c>
      <c r="E85" s="7" t="s">
        <v>28</v>
      </c>
      <c r="F85" s="7" t="s">
        <v>29</v>
      </c>
      <c r="G85" s="7" t="s">
        <v>30</v>
      </c>
      <c r="H85" s="7" t="s">
        <v>31</v>
      </c>
    </row>
    <row r="86" spans="1:8" ht="15.75" thickBot="1" x14ac:dyDescent="0.3">
      <c r="A86" s="26"/>
      <c r="B86" s="27" t="s">
        <v>9</v>
      </c>
      <c r="C86" s="33">
        <v>23.3</v>
      </c>
      <c r="D86" s="32"/>
      <c r="E86" s="34"/>
      <c r="F86" s="30">
        <f>LOG10(A89/A90)/LOG10(E89/E90)</f>
        <v>2.1378170524573301</v>
      </c>
      <c r="G86" s="30">
        <f>LOG10(A89)-(F86*(LOG10(E89/80)))</f>
        <v>3.0884628873711457</v>
      </c>
      <c r="H86" s="36">
        <f>10^(G86)</f>
        <v>1225.9221370426044</v>
      </c>
    </row>
    <row r="87" spans="1:8" ht="15.75" thickBot="1" x14ac:dyDescent="0.3">
      <c r="A87" s="10">
        <v>2380</v>
      </c>
      <c r="B87" s="11" t="s">
        <v>10</v>
      </c>
      <c r="C87" s="10">
        <v>23.3</v>
      </c>
      <c r="D87" s="31">
        <f>(C87*100)/$C$102</f>
        <v>2.0665188470066518</v>
      </c>
      <c r="E87" s="30">
        <f>(100-D87)</f>
        <v>97.933481152993352</v>
      </c>
    </row>
    <row r="88" spans="1:8" ht="15.75" thickBot="1" x14ac:dyDescent="0.3">
      <c r="A88" s="10">
        <v>2000</v>
      </c>
      <c r="B88" s="11" t="s">
        <v>11</v>
      </c>
      <c r="C88" s="14">
        <v>27</v>
      </c>
      <c r="D88" s="31">
        <f t="shared" ref="D88:D102" si="9">(C88*100)/$C$102</f>
        <v>2.3946784922394677</v>
      </c>
      <c r="E88" s="30">
        <f>(E87-D88)</f>
        <v>95.538802660753888</v>
      </c>
    </row>
    <row r="89" spans="1:8" ht="15.75" thickBot="1" x14ac:dyDescent="0.3">
      <c r="A89" s="10">
        <v>1410</v>
      </c>
      <c r="B89" s="11" t="s">
        <v>12</v>
      </c>
      <c r="C89" s="10">
        <v>114.2</v>
      </c>
      <c r="D89" s="31">
        <f t="shared" si="9"/>
        <v>10.128603104212861</v>
      </c>
      <c r="E89" s="30">
        <f t="shared" ref="E89:E101" si="10">(E88-D89)</f>
        <v>85.410199556541031</v>
      </c>
    </row>
    <row r="90" spans="1:8" ht="15.75" thickBot="1" x14ac:dyDescent="0.3">
      <c r="A90" s="10">
        <v>840</v>
      </c>
      <c r="B90" s="11" t="s">
        <v>13</v>
      </c>
      <c r="C90" s="10">
        <v>207.2</v>
      </c>
      <c r="D90" s="31">
        <f t="shared" si="9"/>
        <v>18.376940133037692</v>
      </c>
      <c r="E90" s="30">
        <f t="shared" si="10"/>
        <v>67.033259423503338</v>
      </c>
    </row>
    <row r="91" spans="1:8" ht="15.75" thickBot="1" x14ac:dyDescent="0.3">
      <c r="A91" s="10">
        <v>590</v>
      </c>
      <c r="B91" s="11" t="s">
        <v>14</v>
      </c>
      <c r="C91" s="10">
        <v>139.69999999999999</v>
      </c>
      <c r="D91" s="31">
        <f t="shared" si="9"/>
        <v>12.390243902439023</v>
      </c>
      <c r="E91" s="30">
        <f t="shared" si="10"/>
        <v>54.643015521064314</v>
      </c>
    </row>
    <row r="92" spans="1:8" ht="15.75" thickBot="1" x14ac:dyDescent="0.3">
      <c r="A92" s="10">
        <v>420</v>
      </c>
      <c r="B92" s="11" t="s">
        <v>15</v>
      </c>
      <c r="C92" s="10">
        <v>111.5</v>
      </c>
      <c r="D92" s="31">
        <f t="shared" si="9"/>
        <v>9.8891352549889131</v>
      </c>
      <c r="E92" s="30">
        <f t="shared" si="10"/>
        <v>44.753880266075399</v>
      </c>
    </row>
    <row r="93" spans="1:8" ht="15.75" thickBot="1" x14ac:dyDescent="0.3">
      <c r="A93" s="10">
        <v>297</v>
      </c>
      <c r="B93" s="11" t="s">
        <v>16</v>
      </c>
      <c r="C93" s="10">
        <v>111.6</v>
      </c>
      <c r="D93" s="31">
        <f t="shared" si="9"/>
        <v>9.8980044345898008</v>
      </c>
      <c r="E93" s="30">
        <f t="shared" si="10"/>
        <v>34.855875831485598</v>
      </c>
    </row>
    <row r="94" spans="1:8" ht="15.75" thickBot="1" x14ac:dyDescent="0.3">
      <c r="A94" s="10">
        <v>210</v>
      </c>
      <c r="B94" s="11" t="s">
        <v>17</v>
      </c>
      <c r="C94" s="14">
        <v>93</v>
      </c>
      <c r="D94" s="31">
        <f t="shared" si="9"/>
        <v>8.2483370288248334</v>
      </c>
      <c r="E94" s="30">
        <f t="shared" si="10"/>
        <v>26.607538802660763</v>
      </c>
    </row>
    <row r="95" spans="1:8" ht="15.75" thickBot="1" x14ac:dyDescent="0.3">
      <c r="A95" s="10">
        <v>149</v>
      </c>
      <c r="B95" s="11" t="s">
        <v>18</v>
      </c>
      <c r="C95" s="10">
        <v>73.400000000000006</v>
      </c>
      <c r="D95" s="31">
        <f t="shared" si="9"/>
        <v>6.5099778270509985</v>
      </c>
      <c r="E95" s="30">
        <f t="shared" si="10"/>
        <v>20.097560975609763</v>
      </c>
    </row>
    <row r="96" spans="1:8" ht="15.75" thickBot="1" x14ac:dyDescent="0.3">
      <c r="A96" s="10">
        <v>105</v>
      </c>
      <c r="B96" s="11" t="s">
        <v>19</v>
      </c>
      <c r="C96" s="10">
        <v>61.4</v>
      </c>
      <c r="D96" s="31">
        <f t="shared" si="9"/>
        <v>5.4456762749445673</v>
      </c>
      <c r="E96" s="30">
        <f t="shared" si="10"/>
        <v>14.651884700665196</v>
      </c>
    </row>
    <row r="97" spans="1:8" ht="15.75" thickBot="1" x14ac:dyDescent="0.3">
      <c r="A97" s="10">
        <v>74</v>
      </c>
      <c r="B97" s="11" t="s">
        <v>20</v>
      </c>
      <c r="C97" s="10">
        <v>51.2</v>
      </c>
      <c r="D97" s="31">
        <f t="shared" si="9"/>
        <v>4.541019955654102</v>
      </c>
      <c r="E97" s="30">
        <f t="shared" si="10"/>
        <v>10.110864745011094</v>
      </c>
    </row>
    <row r="98" spans="1:8" ht="15.75" thickBot="1" x14ac:dyDescent="0.3">
      <c r="A98" s="10">
        <v>53</v>
      </c>
      <c r="B98" s="11" t="s">
        <v>21</v>
      </c>
      <c r="C98" s="14">
        <v>40</v>
      </c>
      <c r="D98" s="31">
        <f t="shared" si="9"/>
        <v>3.5476718403547673</v>
      </c>
      <c r="E98" s="30">
        <f t="shared" si="10"/>
        <v>6.5631929046563267</v>
      </c>
    </row>
    <row r="99" spans="1:8" ht="15.75" thickBot="1" x14ac:dyDescent="0.3">
      <c r="A99" s="10">
        <v>44</v>
      </c>
      <c r="B99" s="11" t="s">
        <v>22</v>
      </c>
      <c r="C99" s="10">
        <v>29.7</v>
      </c>
      <c r="D99" s="31">
        <f t="shared" si="9"/>
        <v>2.6341463414634148</v>
      </c>
      <c r="E99" s="30">
        <f t="shared" si="10"/>
        <v>3.9290465631929119</v>
      </c>
    </row>
    <row r="100" spans="1:8" ht="15.75" thickBot="1" x14ac:dyDescent="0.3">
      <c r="A100" s="10">
        <v>37</v>
      </c>
      <c r="B100" s="11" t="s">
        <v>23</v>
      </c>
      <c r="C100" s="10">
        <v>29.8</v>
      </c>
      <c r="D100" s="31">
        <f t="shared" si="9"/>
        <v>2.6430155210643016</v>
      </c>
      <c r="E100" s="30">
        <f t="shared" si="10"/>
        <v>1.2860310421286103</v>
      </c>
    </row>
    <row r="101" spans="1:8" ht="15.75" thickBot="1" x14ac:dyDescent="0.3">
      <c r="A101" s="17" t="s">
        <v>24</v>
      </c>
      <c r="B101" s="18" t="s">
        <v>25</v>
      </c>
      <c r="C101" s="20">
        <v>14.5</v>
      </c>
      <c r="D101" s="31">
        <f t="shared" si="9"/>
        <v>1.2860310421286032</v>
      </c>
      <c r="E101" s="30">
        <f t="shared" si="10"/>
        <v>7.1054273576010019E-15</v>
      </c>
    </row>
    <row r="102" spans="1:8" ht="15.75" thickBot="1" x14ac:dyDescent="0.3">
      <c r="A102" s="40" t="s">
        <v>26</v>
      </c>
      <c r="B102" s="41"/>
      <c r="C102" s="24">
        <f t="shared" ref="C102" si="11">SUM(C87:C101)</f>
        <v>1127.5</v>
      </c>
      <c r="D102" s="31">
        <f t="shared" si="9"/>
        <v>100</v>
      </c>
      <c r="E102" s="30"/>
    </row>
    <row r="104" spans="1:8" ht="15.75" thickBot="1" x14ac:dyDescent="0.3"/>
    <row r="105" spans="1:8" ht="15.75" thickBot="1" x14ac:dyDescent="0.3">
      <c r="A105" s="5" t="s">
        <v>2</v>
      </c>
      <c r="B105" s="22" t="s">
        <v>3</v>
      </c>
      <c r="C105" s="7" t="s">
        <v>8</v>
      </c>
      <c r="D105" s="7" t="s">
        <v>27</v>
      </c>
      <c r="E105" s="7" t="s">
        <v>28</v>
      </c>
      <c r="F105" s="7" t="s">
        <v>29</v>
      </c>
      <c r="G105" s="7" t="s">
        <v>30</v>
      </c>
      <c r="H105" s="7" t="s">
        <v>31</v>
      </c>
    </row>
    <row r="106" spans="1:8" ht="15.75" thickBot="1" x14ac:dyDescent="0.3">
      <c r="A106" s="26">
        <v>3360</v>
      </c>
      <c r="B106" s="27" t="s">
        <v>9</v>
      </c>
      <c r="C106" s="35">
        <v>16.8</v>
      </c>
      <c r="D106" s="34"/>
      <c r="E106" s="34"/>
      <c r="F106" s="30">
        <f>((LOG10(A109/A110))/(LOG10(E109/E110)))</f>
        <v>3.2079540712358958</v>
      </c>
      <c r="G106" s="30">
        <f>(LOG10(A109)-(F106*(LOG10(E109/80))))</f>
        <v>2.983939841847743</v>
      </c>
      <c r="H106" s="36">
        <f>10^(G106)</f>
        <v>963.69552398275914</v>
      </c>
    </row>
    <row r="107" spans="1:8" ht="15.75" thickBot="1" x14ac:dyDescent="0.3">
      <c r="A107" s="10">
        <v>2380</v>
      </c>
      <c r="B107" s="11" t="s">
        <v>10</v>
      </c>
      <c r="C107" s="13">
        <v>16.8</v>
      </c>
      <c r="D107" s="30">
        <f>(C107*100)/$C$122</f>
        <v>1.4951940192239233</v>
      </c>
      <c r="E107" s="30">
        <f>(100-D107)</f>
        <v>98.504805980776084</v>
      </c>
    </row>
    <row r="108" spans="1:8" ht="15.75" thickBot="1" x14ac:dyDescent="0.3">
      <c r="A108" s="10">
        <v>2000</v>
      </c>
      <c r="B108" s="11" t="s">
        <v>11</v>
      </c>
      <c r="C108" s="15">
        <v>19</v>
      </c>
      <c r="D108" s="30">
        <f t="shared" ref="D108:D121" si="12">(C108*100)/$C$122</f>
        <v>1.6909932360270561</v>
      </c>
      <c r="E108" s="30">
        <f>(E107-D108)</f>
        <v>96.813812744749029</v>
      </c>
    </row>
    <row r="109" spans="1:8" ht="15.75" thickBot="1" x14ac:dyDescent="0.3">
      <c r="A109" s="10">
        <v>1410</v>
      </c>
      <c r="B109" s="11" t="s">
        <v>12</v>
      </c>
      <c r="C109" s="13">
        <v>75.7</v>
      </c>
      <c r="D109" s="30">
        <f t="shared" si="12"/>
        <v>6.7372730509077972</v>
      </c>
      <c r="E109" s="30">
        <f t="shared" ref="E109:E121" si="13">(E108-D109)</f>
        <v>90.076539693841227</v>
      </c>
    </row>
    <row r="110" spans="1:8" ht="15.75" thickBot="1" x14ac:dyDescent="0.3">
      <c r="A110" s="10">
        <v>840</v>
      </c>
      <c r="B110" s="11" t="s">
        <v>13</v>
      </c>
      <c r="C110" s="13">
        <v>150.9</v>
      </c>
      <c r="D110" s="30">
        <f t="shared" si="12"/>
        <v>13.430046279814881</v>
      </c>
      <c r="E110" s="30">
        <f t="shared" si="13"/>
        <v>76.646493414026338</v>
      </c>
    </row>
    <row r="111" spans="1:8" ht="15.75" thickBot="1" x14ac:dyDescent="0.3">
      <c r="A111" s="10">
        <v>590</v>
      </c>
      <c r="B111" s="11" t="s">
        <v>14</v>
      </c>
      <c r="C111" s="13">
        <v>126.8</v>
      </c>
      <c r="D111" s="30">
        <f t="shared" si="12"/>
        <v>11.285154859380564</v>
      </c>
      <c r="E111" s="30">
        <f t="shared" si="13"/>
        <v>65.361338554645769</v>
      </c>
    </row>
    <row r="112" spans="1:8" ht="15.75" thickBot="1" x14ac:dyDescent="0.3">
      <c r="A112" s="10">
        <v>420</v>
      </c>
      <c r="B112" s="11" t="s">
        <v>15</v>
      </c>
      <c r="C112" s="13">
        <v>122.9</v>
      </c>
      <c r="D112" s="30">
        <f t="shared" si="12"/>
        <v>10.938056247775009</v>
      </c>
      <c r="E112" s="30">
        <f t="shared" si="13"/>
        <v>54.42328230687076</v>
      </c>
    </row>
    <row r="113" spans="1:5" ht="15.75" thickBot="1" x14ac:dyDescent="0.3">
      <c r="A113" s="10">
        <v>297</v>
      </c>
      <c r="B113" s="11" t="s">
        <v>16</v>
      </c>
      <c r="C113" s="13">
        <v>125.3</v>
      </c>
      <c r="D113" s="30">
        <f t="shared" si="12"/>
        <v>11.151655393378427</v>
      </c>
      <c r="E113" s="30">
        <f t="shared" si="13"/>
        <v>43.271626913492334</v>
      </c>
    </row>
    <row r="114" spans="1:5" ht="15.75" thickBot="1" x14ac:dyDescent="0.3">
      <c r="A114" s="10">
        <v>210</v>
      </c>
      <c r="B114" s="11" t="s">
        <v>17</v>
      </c>
      <c r="C114" s="13">
        <v>110.2</v>
      </c>
      <c r="D114" s="30">
        <f t="shared" si="12"/>
        <v>9.8077607689569248</v>
      </c>
      <c r="E114" s="30">
        <f t="shared" si="13"/>
        <v>33.463866144535409</v>
      </c>
    </row>
    <row r="115" spans="1:5" ht="15.75" thickBot="1" x14ac:dyDescent="0.3">
      <c r="A115" s="10">
        <v>149</v>
      </c>
      <c r="B115" s="11" t="s">
        <v>18</v>
      </c>
      <c r="C115" s="13">
        <v>90.9</v>
      </c>
      <c r="D115" s="30">
        <f t="shared" si="12"/>
        <v>8.0900676397294422</v>
      </c>
      <c r="E115" s="30">
        <f t="shared" si="13"/>
        <v>25.373798504805968</v>
      </c>
    </row>
    <row r="116" spans="1:5" ht="15.75" thickBot="1" x14ac:dyDescent="0.3">
      <c r="A116" s="10">
        <v>105</v>
      </c>
      <c r="B116" s="11" t="s">
        <v>19</v>
      </c>
      <c r="C116" s="15">
        <v>77</v>
      </c>
      <c r="D116" s="30">
        <f t="shared" si="12"/>
        <v>6.8529725881096484</v>
      </c>
      <c r="E116" s="30">
        <f t="shared" si="13"/>
        <v>18.520825916696321</v>
      </c>
    </row>
    <row r="117" spans="1:5" ht="15.75" thickBot="1" x14ac:dyDescent="0.3">
      <c r="A117" s="10">
        <v>74</v>
      </c>
      <c r="B117" s="11" t="s">
        <v>20</v>
      </c>
      <c r="C117" s="13">
        <v>69.3</v>
      </c>
      <c r="D117" s="30">
        <f t="shared" si="12"/>
        <v>6.1676753292986835</v>
      </c>
      <c r="E117" s="30">
        <f t="shared" si="13"/>
        <v>12.353150587397637</v>
      </c>
    </row>
    <row r="118" spans="1:5" ht="15.75" thickBot="1" x14ac:dyDescent="0.3">
      <c r="A118" s="10">
        <v>53</v>
      </c>
      <c r="B118" s="11" t="s">
        <v>21</v>
      </c>
      <c r="C118" s="13">
        <v>55.7</v>
      </c>
      <c r="D118" s="30">
        <f t="shared" si="12"/>
        <v>4.9572801708793168</v>
      </c>
      <c r="E118" s="30">
        <f t="shared" si="13"/>
        <v>7.3958704165183207</v>
      </c>
    </row>
    <row r="119" spans="1:5" ht="15.75" thickBot="1" x14ac:dyDescent="0.3">
      <c r="A119" s="10">
        <v>44</v>
      </c>
      <c r="B119" s="11" t="s">
        <v>22</v>
      </c>
      <c r="C119" s="13">
        <v>39.5</v>
      </c>
      <c r="D119" s="30">
        <f t="shared" si="12"/>
        <v>3.5154859380562482</v>
      </c>
      <c r="E119" s="30">
        <f t="shared" si="13"/>
        <v>3.8803844784620725</v>
      </c>
    </row>
    <row r="120" spans="1:5" ht="15.75" thickBot="1" x14ac:dyDescent="0.3">
      <c r="A120" s="10">
        <v>37</v>
      </c>
      <c r="B120" s="11" t="s">
        <v>23</v>
      </c>
      <c r="C120" s="13">
        <v>30.8</v>
      </c>
      <c r="D120" s="30">
        <f t="shared" si="12"/>
        <v>2.7411890352438593</v>
      </c>
      <c r="E120" s="30">
        <f t="shared" si="13"/>
        <v>1.1391954432182132</v>
      </c>
    </row>
    <row r="121" spans="1:5" ht="15.75" thickBot="1" x14ac:dyDescent="0.3">
      <c r="A121" s="17" t="s">
        <v>24</v>
      </c>
      <c r="B121" s="18" t="s">
        <v>25</v>
      </c>
      <c r="C121" s="21">
        <v>12.8</v>
      </c>
      <c r="D121" s="30">
        <f t="shared" si="12"/>
        <v>1.1391954432182272</v>
      </c>
      <c r="E121" s="30">
        <f t="shared" si="13"/>
        <v>-1.3988810110276972E-14</v>
      </c>
    </row>
    <row r="122" spans="1:5" ht="15.75" thickBot="1" x14ac:dyDescent="0.3">
      <c r="A122" s="40" t="s">
        <v>26</v>
      </c>
      <c r="B122" s="41"/>
      <c r="C122" s="23">
        <f t="shared" ref="C122" si="14">SUM(C107:C121)</f>
        <v>1123.5999999999999</v>
      </c>
      <c r="D122" s="30">
        <f t="shared" ref="D122" si="15">(C122*100)/$C$122</f>
        <v>100</v>
      </c>
      <c r="E122" s="30"/>
    </row>
    <row r="123" spans="1:5" ht="15.75" thickBot="1" x14ac:dyDescent="0.3"/>
    <row r="124" spans="1:5" ht="15.75" thickBot="1" x14ac:dyDescent="0.3">
      <c r="A124" s="30" t="s">
        <v>32</v>
      </c>
      <c r="B124" s="30" t="s">
        <v>33</v>
      </c>
    </row>
    <row r="125" spans="1:5" ht="15.75" thickBot="1" x14ac:dyDescent="0.3">
      <c r="A125" s="30">
        <v>1803</v>
      </c>
      <c r="B125" s="30">
        <v>0</v>
      </c>
    </row>
    <row r="126" spans="1:5" ht="15.75" thickBot="1" x14ac:dyDescent="0.3">
      <c r="A126" s="30">
        <v>1658</v>
      </c>
      <c r="B126" s="30">
        <v>0.5</v>
      </c>
    </row>
    <row r="127" spans="1:5" ht="15.75" thickBot="1" x14ac:dyDescent="0.3">
      <c r="A127" s="30">
        <v>1498</v>
      </c>
      <c r="B127" s="30">
        <v>1</v>
      </c>
    </row>
    <row r="128" spans="1:5" ht="15.75" thickBot="1" x14ac:dyDescent="0.3">
      <c r="A128" s="30">
        <v>1226</v>
      </c>
      <c r="B128" s="30">
        <v>2</v>
      </c>
    </row>
    <row r="129" spans="1:2" ht="15.75" thickBot="1" x14ac:dyDescent="0.3">
      <c r="A129" s="30">
        <v>964</v>
      </c>
      <c r="B129" s="30">
        <v>3</v>
      </c>
    </row>
    <row r="130" spans="1:2" ht="15.75" thickBot="1" x14ac:dyDescent="0.3"/>
    <row r="131" spans="1:2" ht="15.75" thickBot="1" x14ac:dyDescent="0.3">
      <c r="A131" s="30" t="s">
        <v>34</v>
      </c>
      <c r="B131" s="30">
        <f>SLOPE(A125:A129, B125:B129)</f>
        <v>-279.77586206896558</v>
      </c>
    </row>
    <row r="132" spans="1:2" ht="15.75" thickBot="1" x14ac:dyDescent="0.3">
      <c r="A132" s="30" t="s">
        <v>35</v>
      </c>
      <c r="B132" s="30">
        <f xml:space="preserve"> INTERCEPT(A125:A129,B125:B129)</f>
        <v>1793.5086206896553</v>
      </c>
    </row>
    <row r="133" spans="1:2" ht="15.75" thickBot="1" x14ac:dyDescent="0.3">
      <c r="A133" s="30" t="s">
        <v>36</v>
      </c>
      <c r="B133" s="30">
        <v>53</v>
      </c>
    </row>
    <row r="134" spans="1:2" ht="15.75" thickBot="1" x14ac:dyDescent="0.3">
      <c r="A134" s="30" t="s">
        <v>37</v>
      </c>
      <c r="B134" s="30">
        <f>(B133-B132)/B131</f>
        <v>6.2210821470388851</v>
      </c>
    </row>
    <row r="135" spans="1:2" x14ac:dyDescent="0.25">
      <c r="B135" s="38">
        <f>0.22*60</f>
        <v>13.2</v>
      </c>
    </row>
    <row r="136" spans="1:2" x14ac:dyDescent="0.25">
      <c r="B136" s="37" t="str">
        <f>FIXED(B134,2,FALSE)</f>
        <v>6,22</v>
      </c>
    </row>
  </sheetData>
  <mergeCells count="7">
    <mergeCell ref="A102:B102"/>
    <mergeCell ref="A122:B122"/>
    <mergeCell ref="D4:H4"/>
    <mergeCell ref="B23:C23"/>
    <mergeCell ref="A43:B43"/>
    <mergeCell ref="A62:B62"/>
    <mergeCell ref="A82:B82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J131"/>
  <sheetViews>
    <sheetView tabSelected="1" topLeftCell="A3" workbookViewId="0">
      <selection activeCell="M13" sqref="M13"/>
    </sheetView>
  </sheetViews>
  <sheetFormatPr baseColWidth="10" defaultRowHeight="15" x14ac:dyDescent="0.25"/>
  <cols>
    <col min="3" max="4" width="13.5703125" customWidth="1"/>
    <col min="10" max="10" width="11.85546875" bestFit="1" customWidth="1"/>
  </cols>
  <sheetData>
    <row r="3" spans="4:10" ht="15.75" thickBot="1" x14ac:dyDescent="0.3"/>
    <row r="4" spans="4:10" ht="19.5" thickBot="1" x14ac:dyDescent="0.35">
      <c r="F4" s="42" t="s">
        <v>0</v>
      </c>
      <c r="G4" s="43"/>
      <c r="H4" s="43"/>
      <c r="I4" s="43"/>
      <c r="J4" s="44"/>
    </row>
    <row r="5" spans="4:10" ht="15.75" thickBot="1" x14ac:dyDescent="0.3">
      <c r="E5" s="1" t="s">
        <v>1</v>
      </c>
      <c r="F5" s="2">
        <v>43083</v>
      </c>
      <c r="G5" s="3">
        <v>43088</v>
      </c>
      <c r="H5" s="2">
        <v>43089</v>
      </c>
      <c r="I5" s="3">
        <v>43090</v>
      </c>
      <c r="J5" s="4">
        <v>43097</v>
      </c>
    </row>
    <row r="6" spans="4:10" ht="15.75" thickBot="1" x14ac:dyDescent="0.3">
      <c r="D6" s="5" t="s">
        <v>2</v>
      </c>
      <c r="E6" s="39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</row>
    <row r="7" spans="4:10" x14ac:dyDescent="0.25">
      <c r="D7" s="8">
        <v>3360</v>
      </c>
      <c r="E7" s="9" t="s">
        <v>9</v>
      </c>
      <c r="F7" s="12">
        <v>61.8</v>
      </c>
      <c r="G7" s="10">
        <v>43.1</v>
      </c>
      <c r="H7" s="12">
        <v>33.799999999999997</v>
      </c>
      <c r="I7" s="10">
        <v>23.3</v>
      </c>
      <c r="J7" s="13">
        <v>16.8</v>
      </c>
    </row>
    <row r="8" spans="4:10" x14ac:dyDescent="0.25">
      <c r="D8" s="10">
        <v>2380</v>
      </c>
      <c r="E8" s="11" t="s">
        <v>10</v>
      </c>
      <c r="F8" s="12">
        <v>61.8</v>
      </c>
      <c r="G8" s="10">
        <v>43.1</v>
      </c>
      <c r="H8" s="12">
        <v>33.799999999999997</v>
      </c>
      <c r="I8" s="10">
        <v>23.3</v>
      </c>
      <c r="J8" s="13">
        <v>16.8</v>
      </c>
    </row>
    <row r="9" spans="4:10" x14ac:dyDescent="0.25">
      <c r="D9" s="10">
        <v>2000</v>
      </c>
      <c r="E9" s="11" t="s">
        <v>11</v>
      </c>
      <c r="F9" s="12">
        <v>70.7</v>
      </c>
      <c r="G9" s="10">
        <v>55.2</v>
      </c>
      <c r="H9" s="12">
        <v>41.1</v>
      </c>
      <c r="I9" s="14">
        <v>27</v>
      </c>
      <c r="J9" s="15">
        <v>19</v>
      </c>
    </row>
    <row r="10" spans="4:10" x14ac:dyDescent="0.25">
      <c r="D10" s="10">
        <v>1410</v>
      </c>
      <c r="E10" s="11" t="s">
        <v>12</v>
      </c>
      <c r="F10" s="12">
        <v>284.8</v>
      </c>
      <c r="G10" s="10">
        <v>227.3</v>
      </c>
      <c r="H10" s="12">
        <v>180.4</v>
      </c>
      <c r="I10" s="10">
        <v>114.2</v>
      </c>
      <c r="J10" s="13">
        <v>75.7</v>
      </c>
    </row>
    <row r="11" spans="4:10" x14ac:dyDescent="0.25">
      <c r="D11" s="10">
        <v>840</v>
      </c>
      <c r="E11" s="11" t="s">
        <v>13</v>
      </c>
      <c r="F11" s="12">
        <v>264.5</v>
      </c>
      <c r="G11" s="10">
        <v>271.39999999999998</v>
      </c>
      <c r="H11" s="12">
        <v>261.89999999999998</v>
      </c>
      <c r="I11" s="10">
        <v>207.2</v>
      </c>
      <c r="J11" s="13">
        <v>150.9</v>
      </c>
    </row>
    <row r="12" spans="4:10" x14ac:dyDescent="0.25">
      <c r="D12" s="10">
        <v>590</v>
      </c>
      <c r="E12" s="11" t="s">
        <v>14</v>
      </c>
      <c r="F12" s="12">
        <v>119.4</v>
      </c>
      <c r="G12" s="10">
        <v>121.8</v>
      </c>
      <c r="H12" s="12">
        <v>130.4</v>
      </c>
      <c r="I12" s="10">
        <v>139.69999999999999</v>
      </c>
      <c r="J12" s="13">
        <v>126.8</v>
      </c>
    </row>
    <row r="13" spans="4:10" x14ac:dyDescent="0.25">
      <c r="D13" s="10">
        <v>420</v>
      </c>
      <c r="E13" s="11" t="s">
        <v>15</v>
      </c>
      <c r="F13" s="16">
        <v>87</v>
      </c>
      <c r="G13" s="10">
        <v>94.4</v>
      </c>
      <c r="H13" s="12">
        <v>97.3</v>
      </c>
      <c r="I13" s="10">
        <v>111.5</v>
      </c>
      <c r="J13" s="13">
        <v>122.9</v>
      </c>
    </row>
    <row r="14" spans="4:10" x14ac:dyDescent="0.25">
      <c r="D14" s="10">
        <v>297</v>
      </c>
      <c r="E14" s="11" t="s">
        <v>16</v>
      </c>
      <c r="F14" s="12">
        <v>62.6</v>
      </c>
      <c r="G14" s="10">
        <v>79.400000000000006</v>
      </c>
      <c r="H14" s="12">
        <v>92.1</v>
      </c>
      <c r="I14" s="10">
        <v>111.6</v>
      </c>
      <c r="J14" s="13">
        <v>125.3</v>
      </c>
    </row>
    <row r="15" spans="4:10" x14ac:dyDescent="0.25">
      <c r="D15" s="10">
        <v>210</v>
      </c>
      <c r="E15" s="11" t="s">
        <v>17</v>
      </c>
      <c r="F15" s="12">
        <v>46.6</v>
      </c>
      <c r="G15" s="10">
        <v>60.4</v>
      </c>
      <c r="H15" s="12">
        <v>72.400000000000006</v>
      </c>
      <c r="I15" s="14">
        <v>93</v>
      </c>
      <c r="J15" s="13">
        <v>110.2</v>
      </c>
    </row>
    <row r="16" spans="4:10" x14ac:dyDescent="0.25">
      <c r="D16" s="10">
        <v>149</v>
      </c>
      <c r="E16" s="11" t="s">
        <v>18</v>
      </c>
      <c r="F16" s="12">
        <v>34.1</v>
      </c>
      <c r="G16" s="10">
        <v>45.5</v>
      </c>
      <c r="H16" s="12">
        <v>55.9</v>
      </c>
      <c r="I16" s="10">
        <v>73.400000000000006</v>
      </c>
      <c r="J16" s="13">
        <v>90.9</v>
      </c>
    </row>
    <row r="17" spans="3:10" x14ac:dyDescent="0.25">
      <c r="D17" s="10">
        <v>105</v>
      </c>
      <c r="E17" s="11" t="s">
        <v>19</v>
      </c>
      <c r="F17" s="12">
        <v>28.4</v>
      </c>
      <c r="G17" s="10">
        <v>37.299999999999997</v>
      </c>
      <c r="H17" s="16">
        <v>46</v>
      </c>
      <c r="I17" s="10">
        <v>61.4</v>
      </c>
      <c r="J17" s="15">
        <v>77</v>
      </c>
    </row>
    <row r="18" spans="3:10" x14ac:dyDescent="0.25">
      <c r="D18" s="10">
        <v>74</v>
      </c>
      <c r="E18" s="11" t="s">
        <v>20</v>
      </c>
      <c r="F18" s="12">
        <v>21.1</v>
      </c>
      <c r="G18" s="10">
        <v>29.7</v>
      </c>
      <c r="H18" s="12">
        <v>36.700000000000003</v>
      </c>
      <c r="I18" s="10">
        <v>51.2</v>
      </c>
      <c r="J18" s="13">
        <v>69.3</v>
      </c>
    </row>
    <row r="19" spans="3:10" x14ac:dyDescent="0.25">
      <c r="D19" s="10">
        <v>53</v>
      </c>
      <c r="E19" s="11" t="s">
        <v>21</v>
      </c>
      <c r="F19" s="12">
        <v>19.7</v>
      </c>
      <c r="G19" s="10">
        <v>24.9</v>
      </c>
      <c r="H19" s="12">
        <v>31.3</v>
      </c>
      <c r="I19" s="14">
        <v>40</v>
      </c>
      <c r="J19" s="13">
        <v>55.7</v>
      </c>
    </row>
    <row r="20" spans="3:10" x14ac:dyDescent="0.25">
      <c r="D20" s="10">
        <v>44</v>
      </c>
      <c r="E20" s="11" t="s">
        <v>22</v>
      </c>
      <c r="F20" s="12">
        <v>11.4</v>
      </c>
      <c r="G20" s="10">
        <v>14.8</v>
      </c>
      <c r="H20" s="12">
        <v>21.2</v>
      </c>
      <c r="I20" s="10">
        <v>29.7</v>
      </c>
      <c r="J20" s="13">
        <v>39.5</v>
      </c>
    </row>
    <row r="21" spans="3:10" x14ac:dyDescent="0.25">
      <c r="D21" s="10">
        <v>37</v>
      </c>
      <c r="E21" s="11" t="s">
        <v>23</v>
      </c>
      <c r="F21" s="12">
        <v>12.7</v>
      </c>
      <c r="G21" s="10">
        <v>17.2</v>
      </c>
      <c r="H21" s="12">
        <v>20.6</v>
      </c>
      <c r="I21" s="10">
        <v>29.8</v>
      </c>
      <c r="J21" s="13">
        <v>30.8</v>
      </c>
    </row>
    <row r="22" spans="3:10" ht="15.75" thickBot="1" x14ac:dyDescent="0.3">
      <c r="D22" s="17" t="s">
        <v>24</v>
      </c>
      <c r="E22" s="18" t="s">
        <v>25</v>
      </c>
      <c r="F22" s="19">
        <v>11.2</v>
      </c>
      <c r="G22" s="20">
        <v>13.1</v>
      </c>
      <c r="H22" s="19">
        <v>11.8</v>
      </c>
      <c r="I22" s="20">
        <v>14.5</v>
      </c>
      <c r="J22" s="21">
        <v>12.8</v>
      </c>
    </row>
    <row r="23" spans="3:10" ht="15.75" thickBot="1" x14ac:dyDescent="0.3">
      <c r="D23" s="40" t="s">
        <v>26</v>
      </c>
      <c r="E23" s="41"/>
      <c r="F23" s="23">
        <f>SUM(F8:F22)</f>
        <v>1136.0000000000002</v>
      </c>
      <c r="G23" s="24">
        <f t="shared" ref="G23:J23" si="0">SUM(G8:G22)</f>
        <v>1135.5</v>
      </c>
      <c r="H23" s="23">
        <f t="shared" si="0"/>
        <v>1132.8999999999999</v>
      </c>
      <c r="I23" s="24">
        <f t="shared" si="0"/>
        <v>1127.5</v>
      </c>
      <c r="J23" s="23">
        <f t="shared" si="0"/>
        <v>1123.5999999999999</v>
      </c>
    </row>
    <row r="25" spans="3:10" ht="15.75" thickBot="1" x14ac:dyDescent="0.3"/>
    <row r="26" spans="3:10" ht="15.75" thickBot="1" x14ac:dyDescent="0.3">
      <c r="C26" s="49" t="s">
        <v>2</v>
      </c>
      <c r="D26" s="50" t="s">
        <v>3</v>
      </c>
      <c r="E26" s="49" t="s">
        <v>4</v>
      </c>
      <c r="F26" s="50" t="s">
        <v>27</v>
      </c>
      <c r="G26" s="49" t="s">
        <v>28</v>
      </c>
      <c r="H26" s="50" t="s">
        <v>29</v>
      </c>
      <c r="I26" s="45" t="s">
        <v>30</v>
      </c>
      <c r="J26" s="50" t="s">
        <v>39</v>
      </c>
    </row>
    <row r="27" spans="3:10" ht="15.75" thickBot="1" x14ac:dyDescent="0.3">
      <c r="C27" s="10">
        <v>2380</v>
      </c>
      <c r="D27" s="11" t="s">
        <v>10</v>
      </c>
      <c r="E27" s="12">
        <v>61.8</v>
      </c>
      <c r="F27" s="47">
        <f>(E27*100)/$E$42</f>
        <v>5.4401408450704212</v>
      </c>
      <c r="G27" s="47">
        <f>(100-F27)</f>
        <v>94.559859154929583</v>
      </c>
      <c r="H27" s="47">
        <f>(LOG10(C28/C29)/(LOG10(G28/G29)))</f>
        <v>1.0471902027342754</v>
      </c>
      <c r="I27" s="47">
        <f>LOG10(C28)-(H27*(LOG10(G28/80)))</f>
        <v>3.2559494434113359</v>
      </c>
      <c r="J27" s="36">
        <f>POWER(10,I27)</f>
        <v>1802.8078622527707</v>
      </c>
    </row>
    <row r="28" spans="3:10" ht="15.75" thickBot="1" x14ac:dyDescent="0.3">
      <c r="C28" s="10">
        <v>2000</v>
      </c>
      <c r="D28" s="11" t="s">
        <v>11</v>
      </c>
      <c r="E28" s="12">
        <v>70.7</v>
      </c>
      <c r="F28" s="47">
        <f t="shared" ref="F28:F42" si="1">(E28*100)/$E$42</f>
        <v>6.2235915492957732</v>
      </c>
      <c r="G28" s="47">
        <f t="shared" ref="G28:G40" si="2">(G27-F28)</f>
        <v>88.336267605633807</v>
      </c>
    </row>
    <row r="29" spans="3:10" ht="15.75" thickBot="1" x14ac:dyDescent="0.3">
      <c r="C29" s="10">
        <v>1410</v>
      </c>
      <c r="D29" s="11" t="s">
        <v>12</v>
      </c>
      <c r="E29" s="12">
        <v>284.8</v>
      </c>
      <c r="F29" s="47">
        <f t="shared" si="1"/>
        <v>25.070422535211261</v>
      </c>
      <c r="G29" s="47">
        <f t="shared" si="2"/>
        <v>63.265845070422543</v>
      </c>
      <c r="J29" s="38"/>
    </row>
    <row r="30" spans="3:10" ht="15.75" thickBot="1" x14ac:dyDescent="0.3">
      <c r="C30" s="10">
        <v>840</v>
      </c>
      <c r="D30" s="11" t="s">
        <v>13</v>
      </c>
      <c r="E30" s="12">
        <v>264.5</v>
      </c>
      <c r="F30" s="47">
        <f t="shared" si="1"/>
        <v>23.283450704225348</v>
      </c>
      <c r="G30" s="47">
        <f t="shared" si="2"/>
        <v>39.982394366197198</v>
      </c>
    </row>
    <row r="31" spans="3:10" ht="15.75" thickBot="1" x14ac:dyDescent="0.3">
      <c r="C31" s="10">
        <v>590</v>
      </c>
      <c r="D31" s="11" t="s">
        <v>14</v>
      </c>
      <c r="E31" s="12">
        <v>119.4</v>
      </c>
      <c r="F31" s="47">
        <f t="shared" si="1"/>
        <v>10.510563380281688</v>
      </c>
      <c r="G31" s="47">
        <f t="shared" si="2"/>
        <v>29.47183098591551</v>
      </c>
    </row>
    <row r="32" spans="3:10" ht="15.75" thickBot="1" x14ac:dyDescent="0.3">
      <c r="C32" s="10">
        <v>420</v>
      </c>
      <c r="D32" s="11" t="s">
        <v>15</v>
      </c>
      <c r="E32" s="16">
        <v>87</v>
      </c>
      <c r="F32" s="47">
        <f t="shared" si="1"/>
        <v>7.6584507042253502</v>
      </c>
      <c r="G32" s="47">
        <f t="shared" si="2"/>
        <v>21.813380281690158</v>
      </c>
    </row>
    <row r="33" spans="3:10" ht="15.75" thickBot="1" x14ac:dyDescent="0.3">
      <c r="C33" s="10">
        <v>297</v>
      </c>
      <c r="D33" s="11" t="s">
        <v>16</v>
      </c>
      <c r="E33" s="12">
        <v>62.6</v>
      </c>
      <c r="F33" s="47">
        <f t="shared" si="1"/>
        <v>5.5105633802816891</v>
      </c>
      <c r="G33" s="47">
        <f t="shared" si="2"/>
        <v>16.30281690140847</v>
      </c>
    </row>
    <row r="34" spans="3:10" ht="15.75" thickBot="1" x14ac:dyDescent="0.3">
      <c r="C34" s="10">
        <v>210</v>
      </c>
      <c r="D34" s="11" t="s">
        <v>17</v>
      </c>
      <c r="E34" s="12">
        <v>46.6</v>
      </c>
      <c r="F34" s="47">
        <f t="shared" si="1"/>
        <v>4.1021126760563371</v>
      </c>
      <c r="G34" s="47">
        <f t="shared" si="2"/>
        <v>12.200704225352133</v>
      </c>
    </row>
    <row r="35" spans="3:10" ht="15.75" thickBot="1" x14ac:dyDescent="0.3">
      <c r="C35" s="10">
        <v>149</v>
      </c>
      <c r="D35" s="11" t="s">
        <v>18</v>
      </c>
      <c r="E35" s="12">
        <v>34.1</v>
      </c>
      <c r="F35" s="47">
        <f t="shared" si="1"/>
        <v>3.0017605633802811</v>
      </c>
      <c r="G35" s="47">
        <f t="shared" si="2"/>
        <v>9.1989436619718532</v>
      </c>
    </row>
    <row r="36" spans="3:10" ht="15.75" thickBot="1" x14ac:dyDescent="0.3">
      <c r="C36" s="10">
        <v>105</v>
      </c>
      <c r="D36" s="11" t="s">
        <v>19</v>
      </c>
      <c r="E36" s="12">
        <v>28.4</v>
      </c>
      <c r="F36" s="47">
        <f t="shared" si="1"/>
        <v>2.4999999999999996</v>
      </c>
      <c r="G36" s="47">
        <f t="shared" si="2"/>
        <v>6.6989436619718532</v>
      </c>
    </row>
    <row r="37" spans="3:10" ht="15.75" thickBot="1" x14ac:dyDescent="0.3">
      <c r="C37" s="10">
        <v>74</v>
      </c>
      <c r="D37" s="11" t="s">
        <v>20</v>
      </c>
      <c r="E37" s="12">
        <v>21.1</v>
      </c>
      <c r="F37" s="47">
        <f t="shared" si="1"/>
        <v>1.8573943661971828</v>
      </c>
      <c r="G37" s="47">
        <f t="shared" si="2"/>
        <v>4.8415492957746702</v>
      </c>
    </row>
    <row r="38" spans="3:10" ht="15.75" thickBot="1" x14ac:dyDescent="0.3">
      <c r="C38" s="10">
        <v>53</v>
      </c>
      <c r="D38" s="11" t="s">
        <v>21</v>
      </c>
      <c r="E38" s="12">
        <v>19.7</v>
      </c>
      <c r="F38" s="47">
        <f t="shared" si="1"/>
        <v>1.7341549295774645</v>
      </c>
      <c r="G38" s="47">
        <f t="shared" si="2"/>
        <v>3.1073943661972057</v>
      </c>
    </row>
    <row r="39" spans="3:10" ht="15.75" thickBot="1" x14ac:dyDescent="0.3">
      <c r="C39" s="10">
        <v>44</v>
      </c>
      <c r="D39" s="11" t="s">
        <v>22</v>
      </c>
      <c r="E39" s="12">
        <v>11.4</v>
      </c>
      <c r="F39" s="47">
        <f t="shared" si="1"/>
        <v>1.0035211267605633</v>
      </c>
      <c r="G39" s="47">
        <f t="shared" si="2"/>
        <v>2.1038732394366422</v>
      </c>
    </row>
    <row r="40" spans="3:10" ht="15.75" thickBot="1" x14ac:dyDescent="0.3">
      <c r="C40" s="10">
        <v>37</v>
      </c>
      <c r="D40" s="11" t="s">
        <v>23</v>
      </c>
      <c r="E40" s="12">
        <v>12.7</v>
      </c>
      <c r="F40" s="47">
        <f t="shared" si="1"/>
        <v>1.117957746478873</v>
      </c>
      <c r="G40" s="47">
        <f t="shared" si="2"/>
        <v>0.98591549295776915</v>
      </c>
    </row>
    <row r="41" spans="3:10" ht="15.75" thickBot="1" x14ac:dyDescent="0.3">
      <c r="C41" s="17" t="s">
        <v>24</v>
      </c>
      <c r="D41" s="18" t="s">
        <v>25</v>
      </c>
      <c r="E41" s="19">
        <v>11.2</v>
      </c>
      <c r="F41" s="47">
        <f t="shared" si="1"/>
        <v>0.98591549295774628</v>
      </c>
      <c r="G41" s="47">
        <v>0</v>
      </c>
    </row>
    <row r="42" spans="3:10" ht="15.75" thickBot="1" x14ac:dyDescent="0.3">
      <c r="C42" s="51" t="s">
        <v>26</v>
      </c>
      <c r="D42" s="52"/>
      <c r="E42" s="23">
        <f>SUM(E27:E41)</f>
        <v>1136.0000000000002</v>
      </c>
      <c r="F42" s="25">
        <f t="shared" si="1"/>
        <v>100</v>
      </c>
      <c r="G42" s="25"/>
    </row>
    <row r="43" spans="3:10" ht="15.75" thickBot="1" x14ac:dyDescent="0.3"/>
    <row r="44" spans="3:10" ht="15.75" thickBot="1" x14ac:dyDescent="0.3">
      <c r="C44" s="49" t="s">
        <v>2</v>
      </c>
      <c r="D44" s="50" t="s">
        <v>3</v>
      </c>
      <c r="E44" s="45" t="s">
        <v>5</v>
      </c>
      <c r="F44" s="45" t="s">
        <v>27</v>
      </c>
      <c r="G44" s="45" t="s">
        <v>28</v>
      </c>
      <c r="H44" s="45" t="s">
        <v>29</v>
      </c>
      <c r="I44" s="45" t="s">
        <v>30</v>
      </c>
      <c r="J44" s="45" t="s">
        <v>39</v>
      </c>
    </row>
    <row r="45" spans="3:10" ht="15.75" thickBot="1" x14ac:dyDescent="0.3">
      <c r="C45" s="10">
        <v>2380</v>
      </c>
      <c r="D45" s="11" t="s">
        <v>10</v>
      </c>
      <c r="E45" s="10">
        <v>43.1</v>
      </c>
      <c r="F45" s="47">
        <f>(E45*100)/$E$60</f>
        <v>3.7956847203874946</v>
      </c>
      <c r="G45" s="47">
        <f>(100-F45)</f>
        <v>96.204315279612501</v>
      </c>
      <c r="H45" s="47">
        <f>(LOG10(C46/C47))/(LOG10(G46/G47))</f>
        <v>1.4130998389214315</v>
      </c>
      <c r="I45" s="47">
        <f>(LOG10(C46)-(H45*(LOG10(G46/80))))</f>
        <v>3.2196561008588893</v>
      </c>
      <c r="J45" s="36">
        <f>POWER(10,I45)</f>
        <v>1658.273272042718</v>
      </c>
    </row>
    <row r="46" spans="3:10" ht="15.75" thickBot="1" x14ac:dyDescent="0.3">
      <c r="C46" s="10">
        <v>2000</v>
      </c>
      <c r="D46" s="11" t="s">
        <v>11</v>
      </c>
      <c r="E46" s="10">
        <v>55.2</v>
      </c>
      <c r="F46" s="47">
        <f t="shared" ref="F46:F60" si="3">(E46*100)/$E$60</f>
        <v>4.861294583883752</v>
      </c>
      <c r="G46" s="47">
        <f>(G45-F46)</f>
        <v>91.343020695728754</v>
      </c>
    </row>
    <row r="47" spans="3:10" ht="15.75" thickBot="1" x14ac:dyDescent="0.3">
      <c r="C47" s="10">
        <v>1410</v>
      </c>
      <c r="D47" s="11" t="s">
        <v>12</v>
      </c>
      <c r="E47" s="10">
        <v>227.3</v>
      </c>
      <c r="F47" s="47">
        <f t="shared" si="3"/>
        <v>20.01761338617349</v>
      </c>
      <c r="G47" s="47">
        <f t="shared" ref="G47:G59" si="4">(G46-F47)</f>
        <v>71.32540730955526</v>
      </c>
    </row>
    <row r="48" spans="3:10" ht="15.75" thickBot="1" x14ac:dyDescent="0.3">
      <c r="C48" s="10">
        <v>840</v>
      </c>
      <c r="D48" s="11" t="s">
        <v>13</v>
      </c>
      <c r="E48" s="10">
        <v>271.39999999999998</v>
      </c>
      <c r="F48" s="47">
        <f t="shared" si="3"/>
        <v>23.901365037428441</v>
      </c>
      <c r="G48" s="47">
        <f t="shared" si="4"/>
        <v>47.424042272126819</v>
      </c>
    </row>
    <row r="49" spans="3:10" ht="15.75" thickBot="1" x14ac:dyDescent="0.3">
      <c r="C49" s="10">
        <v>590</v>
      </c>
      <c r="D49" s="11" t="s">
        <v>14</v>
      </c>
      <c r="E49" s="10">
        <v>121.8</v>
      </c>
      <c r="F49" s="47">
        <f t="shared" si="3"/>
        <v>10.726552179656538</v>
      </c>
      <c r="G49" s="47">
        <f t="shared" si="4"/>
        <v>36.697490092470282</v>
      </c>
    </row>
    <row r="50" spans="3:10" ht="15.75" thickBot="1" x14ac:dyDescent="0.3">
      <c r="C50" s="10">
        <v>420</v>
      </c>
      <c r="D50" s="11" t="s">
        <v>15</v>
      </c>
      <c r="E50" s="10">
        <v>94.4</v>
      </c>
      <c r="F50" s="47">
        <f t="shared" si="3"/>
        <v>8.313518273888155</v>
      </c>
      <c r="G50" s="47">
        <f t="shared" si="4"/>
        <v>28.383971818582125</v>
      </c>
    </row>
    <row r="51" spans="3:10" ht="15.75" thickBot="1" x14ac:dyDescent="0.3">
      <c r="C51" s="10">
        <v>297</v>
      </c>
      <c r="D51" s="11" t="s">
        <v>16</v>
      </c>
      <c r="E51" s="10">
        <v>79.400000000000006</v>
      </c>
      <c r="F51" s="47">
        <f t="shared" si="3"/>
        <v>6.9925143108762668</v>
      </c>
      <c r="G51" s="47">
        <f t="shared" si="4"/>
        <v>21.391457507705859</v>
      </c>
    </row>
    <row r="52" spans="3:10" ht="15.75" thickBot="1" x14ac:dyDescent="0.3">
      <c r="C52" s="10">
        <v>210</v>
      </c>
      <c r="D52" s="11" t="s">
        <v>17</v>
      </c>
      <c r="E52" s="10">
        <v>60.4</v>
      </c>
      <c r="F52" s="47">
        <f t="shared" si="3"/>
        <v>5.3192426243945397</v>
      </c>
      <c r="G52" s="47">
        <f t="shared" si="4"/>
        <v>16.072214883311318</v>
      </c>
    </row>
    <row r="53" spans="3:10" ht="15.75" thickBot="1" x14ac:dyDescent="0.3">
      <c r="C53" s="10">
        <v>149</v>
      </c>
      <c r="D53" s="11" t="s">
        <v>18</v>
      </c>
      <c r="E53" s="10">
        <v>45.5</v>
      </c>
      <c r="F53" s="47">
        <f t="shared" si="3"/>
        <v>4.0070453544693967</v>
      </c>
      <c r="G53" s="47">
        <f t="shared" si="4"/>
        <v>12.065169528841921</v>
      </c>
    </row>
    <row r="54" spans="3:10" ht="15.75" thickBot="1" x14ac:dyDescent="0.3">
      <c r="C54" s="10">
        <v>105</v>
      </c>
      <c r="D54" s="11" t="s">
        <v>19</v>
      </c>
      <c r="E54" s="10">
        <v>37.299999999999997</v>
      </c>
      <c r="F54" s="47">
        <f t="shared" si="3"/>
        <v>3.2848965213562304</v>
      </c>
      <c r="G54" s="47">
        <f t="shared" si="4"/>
        <v>8.7802730074856896</v>
      </c>
    </row>
    <row r="55" spans="3:10" ht="15.75" thickBot="1" x14ac:dyDescent="0.3">
      <c r="C55" s="10">
        <v>74</v>
      </c>
      <c r="D55" s="11" t="s">
        <v>20</v>
      </c>
      <c r="E55" s="10">
        <v>29.7</v>
      </c>
      <c r="F55" s="47">
        <f t="shared" si="3"/>
        <v>2.6155878467635403</v>
      </c>
      <c r="G55" s="47">
        <f t="shared" si="4"/>
        <v>6.1646851607221489</v>
      </c>
    </row>
    <row r="56" spans="3:10" ht="15.75" thickBot="1" x14ac:dyDescent="0.3">
      <c r="C56" s="10">
        <v>53</v>
      </c>
      <c r="D56" s="11" t="s">
        <v>21</v>
      </c>
      <c r="E56" s="10">
        <v>24.9</v>
      </c>
      <c r="F56" s="47">
        <f t="shared" si="3"/>
        <v>2.1928665785997357</v>
      </c>
      <c r="G56" s="47">
        <f t="shared" si="4"/>
        <v>3.9718185821224132</v>
      </c>
    </row>
    <row r="57" spans="3:10" ht="15.75" thickBot="1" x14ac:dyDescent="0.3">
      <c r="C57" s="10">
        <v>44</v>
      </c>
      <c r="D57" s="11" t="s">
        <v>22</v>
      </c>
      <c r="E57" s="10">
        <v>14.8</v>
      </c>
      <c r="F57" s="47">
        <f t="shared" si="3"/>
        <v>1.3033905768383971</v>
      </c>
      <c r="G57" s="47">
        <f t="shared" si="4"/>
        <v>2.6684280052840164</v>
      </c>
    </row>
    <row r="58" spans="3:10" ht="15.75" thickBot="1" x14ac:dyDescent="0.3">
      <c r="C58" s="10">
        <v>37</v>
      </c>
      <c r="D58" s="11" t="s">
        <v>23</v>
      </c>
      <c r="E58" s="10">
        <v>17.2</v>
      </c>
      <c r="F58" s="47">
        <f t="shared" si="3"/>
        <v>1.5147512109202994</v>
      </c>
      <c r="G58" s="47">
        <f t="shared" si="4"/>
        <v>1.153676794363717</v>
      </c>
    </row>
    <row r="59" spans="3:10" ht="15.75" thickBot="1" x14ac:dyDescent="0.3">
      <c r="C59" s="17" t="s">
        <v>24</v>
      </c>
      <c r="D59" s="18" t="s">
        <v>25</v>
      </c>
      <c r="E59" s="20">
        <v>13.1</v>
      </c>
      <c r="F59" s="47">
        <f t="shared" si="3"/>
        <v>1.1536767943637165</v>
      </c>
      <c r="G59" s="47">
        <f t="shared" si="4"/>
        <v>4.4408920985006262E-16</v>
      </c>
    </row>
    <row r="60" spans="3:10" ht="15.75" thickBot="1" x14ac:dyDescent="0.3">
      <c r="C60" s="51" t="s">
        <v>26</v>
      </c>
      <c r="D60" s="52"/>
      <c r="E60" s="24">
        <f t="shared" ref="E60" si="5">SUM(E45:E59)</f>
        <v>1135.5</v>
      </c>
      <c r="F60" s="30">
        <f t="shared" si="3"/>
        <v>100</v>
      </c>
      <c r="G60" s="30"/>
    </row>
    <row r="62" spans="3:10" ht="15.75" thickBot="1" x14ac:dyDescent="0.3"/>
    <row r="63" spans="3:10" ht="15.75" thickBot="1" x14ac:dyDescent="0.3">
      <c r="C63" s="49" t="s">
        <v>2</v>
      </c>
      <c r="D63" s="50" t="s">
        <v>3</v>
      </c>
      <c r="E63" s="45" t="s">
        <v>6</v>
      </c>
      <c r="F63" s="45" t="s">
        <v>27</v>
      </c>
      <c r="G63" s="45" t="s">
        <v>28</v>
      </c>
      <c r="H63" s="45" t="s">
        <v>29</v>
      </c>
      <c r="I63" s="45" t="s">
        <v>30</v>
      </c>
      <c r="J63" s="45" t="s">
        <v>39</v>
      </c>
    </row>
    <row r="64" spans="3:10" ht="15.75" thickBot="1" x14ac:dyDescent="0.3">
      <c r="C64" s="10">
        <v>2380</v>
      </c>
      <c r="D64" s="11" t="s">
        <v>10</v>
      </c>
      <c r="E64" s="12">
        <v>33.799999999999997</v>
      </c>
      <c r="F64" s="47">
        <f>(E64*100)/$E$79</f>
        <v>2.9834936887633505</v>
      </c>
      <c r="G64" s="47">
        <f>(100-F64)</f>
        <v>97.016506311236654</v>
      </c>
      <c r="H64" s="47">
        <f>(LOG10(C65/C66))/(LOG10(G65/G66))</f>
        <v>1.8698442357841532</v>
      </c>
      <c r="I64" s="47">
        <f>(LOG10(C65)-(H64*(LOG10(G65/80))))</f>
        <v>3.1753687893453484</v>
      </c>
      <c r="J64" s="36">
        <f>POWER(10,I64)</f>
        <v>1497.5067524157535</v>
      </c>
    </row>
    <row r="65" spans="3:7" ht="15.75" thickBot="1" x14ac:dyDescent="0.3">
      <c r="C65" s="10">
        <v>2000</v>
      </c>
      <c r="D65" s="11" t="s">
        <v>11</v>
      </c>
      <c r="E65" s="12">
        <v>41.1</v>
      </c>
      <c r="F65" s="47">
        <f t="shared" ref="F65:F79" si="6">(E65*100)/$E$79</f>
        <v>3.6278577103009977</v>
      </c>
      <c r="G65" s="47">
        <f>(G64-F65)</f>
        <v>93.388648600935653</v>
      </c>
    </row>
    <row r="66" spans="3:7" ht="15.75" thickBot="1" x14ac:dyDescent="0.3">
      <c r="C66" s="10">
        <v>1410</v>
      </c>
      <c r="D66" s="11" t="s">
        <v>12</v>
      </c>
      <c r="E66" s="12">
        <v>180.4</v>
      </c>
      <c r="F66" s="47">
        <f t="shared" si="6"/>
        <v>15.923735545944039</v>
      </c>
      <c r="G66" s="47">
        <f t="shared" ref="G66:G78" si="7">(G65-F66)</f>
        <v>77.464913054991612</v>
      </c>
    </row>
    <row r="67" spans="3:7" ht="15.75" thickBot="1" x14ac:dyDescent="0.3">
      <c r="C67" s="10">
        <v>840</v>
      </c>
      <c r="D67" s="11" t="s">
        <v>13</v>
      </c>
      <c r="E67" s="12">
        <v>261.89999999999998</v>
      </c>
      <c r="F67" s="47">
        <f t="shared" si="6"/>
        <v>23.117662635713653</v>
      </c>
      <c r="G67" s="47">
        <f t="shared" si="7"/>
        <v>54.347250419277955</v>
      </c>
    </row>
    <row r="68" spans="3:7" ht="15.75" thickBot="1" x14ac:dyDescent="0.3">
      <c r="C68" s="10">
        <v>590</v>
      </c>
      <c r="D68" s="11" t="s">
        <v>14</v>
      </c>
      <c r="E68" s="12">
        <v>130.4</v>
      </c>
      <c r="F68" s="47">
        <f t="shared" si="6"/>
        <v>11.510283343631389</v>
      </c>
      <c r="G68" s="47">
        <f t="shared" si="7"/>
        <v>42.836967075646569</v>
      </c>
    </row>
    <row r="69" spans="3:7" ht="15.75" thickBot="1" x14ac:dyDescent="0.3">
      <c r="C69" s="10">
        <v>420</v>
      </c>
      <c r="D69" s="11" t="s">
        <v>15</v>
      </c>
      <c r="E69" s="12">
        <v>97.3</v>
      </c>
      <c r="F69" s="47">
        <f t="shared" si="6"/>
        <v>8.5885779857004163</v>
      </c>
      <c r="G69" s="47">
        <f t="shared" si="7"/>
        <v>34.248389089946151</v>
      </c>
    </row>
    <row r="70" spans="3:7" ht="15.75" thickBot="1" x14ac:dyDescent="0.3">
      <c r="C70" s="10">
        <v>297</v>
      </c>
      <c r="D70" s="11" t="s">
        <v>16</v>
      </c>
      <c r="E70" s="12">
        <v>92.1</v>
      </c>
      <c r="F70" s="47">
        <f t="shared" si="6"/>
        <v>8.1295789566599002</v>
      </c>
      <c r="G70" s="47">
        <f t="shared" si="7"/>
        <v>26.118810133286253</v>
      </c>
    </row>
    <row r="71" spans="3:7" ht="15.75" thickBot="1" x14ac:dyDescent="0.3">
      <c r="C71" s="10">
        <v>210</v>
      </c>
      <c r="D71" s="11" t="s">
        <v>17</v>
      </c>
      <c r="E71" s="12">
        <v>72.400000000000006</v>
      </c>
      <c r="F71" s="47">
        <f t="shared" si="6"/>
        <v>6.3906787889487173</v>
      </c>
      <c r="G71" s="47">
        <f t="shared" si="7"/>
        <v>19.728131344337534</v>
      </c>
    </row>
    <row r="72" spans="3:7" ht="15.75" thickBot="1" x14ac:dyDescent="0.3">
      <c r="C72" s="10">
        <v>149</v>
      </c>
      <c r="D72" s="11" t="s">
        <v>18</v>
      </c>
      <c r="E72" s="12">
        <v>55.9</v>
      </c>
      <c r="F72" s="47">
        <f t="shared" si="6"/>
        <v>4.9342395621855424</v>
      </c>
      <c r="G72" s="47">
        <f t="shared" si="7"/>
        <v>14.793891782151992</v>
      </c>
    </row>
    <row r="73" spans="3:7" ht="15.75" thickBot="1" x14ac:dyDescent="0.3">
      <c r="C73" s="10">
        <v>105</v>
      </c>
      <c r="D73" s="11" t="s">
        <v>19</v>
      </c>
      <c r="E73" s="16">
        <v>46</v>
      </c>
      <c r="F73" s="47">
        <f t="shared" si="6"/>
        <v>4.0603760261276376</v>
      </c>
      <c r="G73" s="47">
        <f t="shared" si="7"/>
        <v>10.733515756024353</v>
      </c>
    </row>
    <row r="74" spans="3:7" ht="15.75" thickBot="1" x14ac:dyDescent="0.3">
      <c r="C74" s="10">
        <v>74</v>
      </c>
      <c r="D74" s="11" t="s">
        <v>20</v>
      </c>
      <c r="E74" s="12">
        <v>36.700000000000003</v>
      </c>
      <c r="F74" s="47">
        <f t="shared" si="6"/>
        <v>3.2394739164974853</v>
      </c>
      <c r="G74" s="47">
        <f t="shared" si="7"/>
        <v>7.4940418395268678</v>
      </c>
    </row>
    <row r="75" spans="3:7" ht="15.75" thickBot="1" x14ac:dyDescent="0.3">
      <c r="C75" s="10">
        <v>53</v>
      </c>
      <c r="D75" s="11" t="s">
        <v>21</v>
      </c>
      <c r="E75" s="12">
        <v>31.3</v>
      </c>
      <c r="F75" s="47">
        <f t="shared" si="6"/>
        <v>2.7628210786477188</v>
      </c>
      <c r="G75" s="47">
        <f t="shared" si="7"/>
        <v>4.7312207608791486</v>
      </c>
    </row>
    <row r="76" spans="3:7" ht="15.75" thickBot="1" x14ac:dyDescent="0.3">
      <c r="C76" s="10">
        <v>44</v>
      </c>
      <c r="D76" s="11" t="s">
        <v>22</v>
      </c>
      <c r="E76" s="12">
        <v>21.2</v>
      </c>
      <c r="F76" s="47">
        <f t="shared" si="6"/>
        <v>1.8713037337805634</v>
      </c>
      <c r="G76" s="47">
        <f t="shared" si="7"/>
        <v>2.859917027098585</v>
      </c>
    </row>
    <row r="77" spans="3:7" ht="15.75" thickBot="1" x14ac:dyDescent="0.3">
      <c r="C77" s="10">
        <v>37</v>
      </c>
      <c r="D77" s="11" t="s">
        <v>23</v>
      </c>
      <c r="E77" s="12">
        <v>20.6</v>
      </c>
      <c r="F77" s="47">
        <f t="shared" si="6"/>
        <v>1.8183423073528115</v>
      </c>
      <c r="G77" s="47">
        <f t="shared" si="7"/>
        <v>1.0415747197457734</v>
      </c>
    </row>
    <row r="78" spans="3:7" ht="15.75" thickBot="1" x14ac:dyDescent="0.3">
      <c r="C78" s="17" t="s">
        <v>24</v>
      </c>
      <c r="D78" s="18" t="s">
        <v>25</v>
      </c>
      <c r="E78" s="19">
        <v>11.8</v>
      </c>
      <c r="F78" s="47">
        <f t="shared" si="6"/>
        <v>1.0415747197457852</v>
      </c>
      <c r="G78" s="47">
        <f t="shared" si="7"/>
        <v>-1.1768364061026659E-14</v>
      </c>
    </row>
    <row r="79" spans="3:7" ht="15.75" thickBot="1" x14ac:dyDescent="0.3">
      <c r="C79" s="51" t="s">
        <v>26</v>
      </c>
      <c r="D79" s="52"/>
      <c r="E79" s="23">
        <f t="shared" ref="E79" si="8">SUM(E64:E78)</f>
        <v>1132.8999999999999</v>
      </c>
      <c r="F79" s="31">
        <f t="shared" si="6"/>
        <v>100</v>
      </c>
      <c r="G79" s="31"/>
    </row>
    <row r="81" spans="3:10" ht="15.75" thickBot="1" x14ac:dyDescent="0.3"/>
    <row r="82" spans="3:10" ht="15.75" thickBot="1" x14ac:dyDescent="0.3">
      <c r="C82" s="49" t="s">
        <v>2</v>
      </c>
      <c r="D82" s="50" t="s">
        <v>3</v>
      </c>
      <c r="E82" s="45" t="s">
        <v>7</v>
      </c>
      <c r="F82" s="45" t="s">
        <v>27</v>
      </c>
      <c r="G82" s="45" t="s">
        <v>28</v>
      </c>
      <c r="H82" s="45" t="s">
        <v>29</v>
      </c>
      <c r="I82" s="45" t="s">
        <v>30</v>
      </c>
      <c r="J82" s="45" t="s">
        <v>39</v>
      </c>
    </row>
    <row r="83" spans="3:10" ht="15.75" thickBot="1" x14ac:dyDescent="0.3">
      <c r="C83" s="10">
        <v>2380</v>
      </c>
      <c r="D83" s="11" t="s">
        <v>10</v>
      </c>
      <c r="E83" s="10">
        <v>23.3</v>
      </c>
      <c r="F83" s="47">
        <f>(E83*100)/$E$98</f>
        <v>2.0665188470066518</v>
      </c>
      <c r="G83" s="47">
        <f>(100-F83)</f>
        <v>97.933481152993352</v>
      </c>
      <c r="H83" s="47">
        <f>LOG10(C85/C86)/LOG10(G85/G86)</f>
        <v>2.1378170524573301</v>
      </c>
      <c r="I83" s="47">
        <f>LOG10(C85)-(H83*(LOG10(G85/80)))</f>
        <v>3.0884628873711457</v>
      </c>
      <c r="J83" s="36">
        <f>POWER(10,I83)</f>
        <v>1225.9221370426044</v>
      </c>
    </row>
    <row r="84" spans="3:10" ht="15.75" thickBot="1" x14ac:dyDescent="0.3">
      <c r="C84" s="10">
        <v>2000</v>
      </c>
      <c r="D84" s="11" t="s">
        <v>11</v>
      </c>
      <c r="E84" s="14">
        <v>27</v>
      </c>
      <c r="F84" s="47">
        <f t="shared" ref="F84:F98" si="9">(E84*100)/$E$98</f>
        <v>2.3946784922394677</v>
      </c>
      <c r="G84" s="47">
        <f>(G83-F84)</f>
        <v>95.538802660753888</v>
      </c>
    </row>
    <row r="85" spans="3:10" ht="15.75" thickBot="1" x14ac:dyDescent="0.3">
      <c r="C85" s="10">
        <v>1410</v>
      </c>
      <c r="D85" s="11" t="s">
        <v>12</v>
      </c>
      <c r="E85" s="10">
        <v>114.2</v>
      </c>
      <c r="F85" s="47">
        <f t="shared" si="9"/>
        <v>10.128603104212861</v>
      </c>
      <c r="G85" s="47">
        <f t="shared" ref="G85:G97" si="10">(G84-F85)</f>
        <v>85.410199556541031</v>
      </c>
    </row>
    <row r="86" spans="3:10" ht="15.75" thickBot="1" x14ac:dyDescent="0.3">
      <c r="C86" s="10">
        <v>840</v>
      </c>
      <c r="D86" s="11" t="s">
        <v>13</v>
      </c>
      <c r="E86" s="10">
        <v>207.2</v>
      </c>
      <c r="F86" s="47">
        <f t="shared" si="9"/>
        <v>18.376940133037692</v>
      </c>
      <c r="G86" s="47">
        <f t="shared" si="10"/>
        <v>67.033259423503338</v>
      </c>
    </row>
    <row r="87" spans="3:10" ht="15.75" thickBot="1" x14ac:dyDescent="0.3">
      <c r="C87" s="10">
        <v>590</v>
      </c>
      <c r="D87" s="11" t="s">
        <v>14</v>
      </c>
      <c r="E87" s="10">
        <v>139.69999999999999</v>
      </c>
      <c r="F87" s="47">
        <f t="shared" si="9"/>
        <v>12.390243902439023</v>
      </c>
      <c r="G87" s="47">
        <f t="shared" si="10"/>
        <v>54.643015521064314</v>
      </c>
    </row>
    <row r="88" spans="3:10" ht="15.75" thickBot="1" x14ac:dyDescent="0.3">
      <c r="C88" s="10">
        <v>420</v>
      </c>
      <c r="D88" s="11" t="s">
        <v>15</v>
      </c>
      <c r="E88" s="10">
        <v>111.5</v>
      </c>
      <c r="F88" s="47">
        <f t="shared" si="9"/>
        <v>9.8891352549889131</v>
      </c>
      <c r="G88" s="47">
        <f t="shared" si="10"/>
        <v>44.753880266075399</v>
      </c>
    </row>
    <row r="89" spans="3:10" ht="15.75" thickBot="1" x14ac:dyDescent="0.3">
      <c r="C89" s="10">
        <v>297</v>
      </c>
      <c r="D89" s="11" t="s">
        <v>16</v>
      </c>
      <c r="E89" s="10">
        <v>111.6</v>
      </c>
      <c r="F89" s="47">
        <f t="shared" si="9"/>
        <v>9.8980044345898008</v>
      </c>
      <c r="G89" s="47">
        <f t="shared" si="10"/>
        <v>34.855875831485598</v>
      </c>
    </row>
    <row r="90" spans="3:10" ht="15.75" thickBot="1" x14ac:dyDescent="0.3">
      <c r="C90" s="10">
        <v>210</v>
      </c>
      <c r="D90" s="11" t="s">
        <v>17</v>
      </c>
      <c r="E90" s="14">
        <v>93</v>
      </c>
      <c r="F90" s="47">
        <f t="shared" si="9"/>
        <v>8.2483370288248334</v>
      </c>
      <c r="G90" s="47">
        <f t="shared" si="10"/>
        <v>26.607538802660763</v>
      </c>
    </row>
    <row r="91" spans="3:10" ht="15.75" thickBot="1" x14ac:dyDescent="0.3">
      <c r="C91" s="10">
        <v>149</v>
      </c>
      <c r="D91" s="11" t="s">
        <v>18</v>
      </c>
      <c r="E91" s="10">
        <v>73.400000000000006</v>
      </c>
      <c r="F91" s="47">
        <f t="shared" si="9"/>
        <v>6.5099778270509985</v>
      </c>
      <c r="G91" s="47">
        <f t="shared" si="10"/>
        <v>20.097560975609763</v>
      </c>
    </row>
    <row r="92" spans="3:10" ht="15.75" thickBot="1" x14ac:dyDescent="0.3">
      <c r="C92" s="10">
        <v>105</v>
      </c>
      <c r="D92" s="11" t="s">
        <v>19</v>
      </c>
      <c r="E92" s="10">
        <v>61.4</v>
      </c>
      <c r="F92" s="47">
        <f t="shared" si="9"/>
        <v>5.4456762749445673</v>
      </c>
      <c r="G92" s="47">
        <f t="shared" si="10"/>
        <v>14.651884700665196</v>
      </c>
    </row>
    <row r="93" spans="3:10" ht="15.75" thickBot="1" x14ac:dyDescent="0.3">
      <c r="C93" s="10">
        <v>74</v>
      </c>
      <c r="D93" s="11" t="s">
        <v>20</v>
      </c>
      <c r="E93" s="10">
        <v>51.2</v>
      </c>
      <c r="F93" s="47">
        <f t="shared" si="9"/>
        <v>4.541019955654102</v>
      </c>
      <c r="G93" s="47">
        <f t="shared" si="10"/>
        <v>10.110864745011094</v>
      </c>
    </row>
    <row r="94" spans="3:10" ht="15.75" thickBot="1" x14ac:dyDescent="0.3">
      <c r="C94" s="10">
        <v>53</v>
      </c>
      <c r="D94" s="11" t="s">
        <v>21</v>
      </c>
      <c r="E94" s="14">
        <v>40</v>
      </c>
      <c r="F94" s="47">
        <f t="shared" si="9"/>
        <v>3.5476718403547673</v>
      </c>
      <c r="G94" s="47">
        <f t="shared" si="10"/>
        <v>6.5631929046563267</v>
      </c>
    </row>
    <row r="95" spans="3:10" ht="15.75" thickBot="1" x14ac:dyDescent="0.3">
      <c r="C95" s="10">
        <v>44</v>
      </c>
      <c r="D95" s="11" t="s">
        <v>22</v>
      </c>
      <c r="E95" s="10">
        <v>29.7</v>
      </c>
      <c r="F95" s="47">
        <f t="shared" si="9"/>
        <v>2.6341463414634148</v>
      </c>
      <c r="G95" s="47">
        <f t="shared" si="10"/>
        <v>3.9290465631929119</v>
      </c>
    </row>
    <row r="96" spans="3:10" ht="15.75" thickBot="1" x14ac:dyDescent="0.3">
      <c r="C96" s="10">
        <v>37</v>
      </c>
      <c r="D96" s="11" t="s">
        <v>23</v>
      </c>
      <c r="E96" s="10">
        <v>29.8</v>
      </c>
      <c r="F96" s="47">
        <f t="shared" si="9"/>
        <v>2.6430155210643016</v>
      </c>
      <c r="G96" s="47">
        <f t="shared" si="10"/>
        <v>1.2860310421286103</v>
      </c>
    </row>
    <row r="97" spans="3:10" ht="15.75" thickBot="1" x14ac:dyDescent="0.3">
      <c r="C97" s="17" t="s">
        <v>24</v>
      </c>
      <c r="D97" s="18" t="s">
        <v>25</v>
      </c>
      <c r="E97" s="20">
        <v>14.5</v>
      </c>
      <c r="F97" s="47">
        <f t="shared" si="9"/>
        <v>1.2860310421286032</v>
      </c>
      <c r="G97" s="47">
        <f t="shared" si="10"/>
        <v>7.1054273576010019E-15</v>
      </c>
    </row>
    <row r="98" spans="3:10" ht="15.75" thickBot="1" x14ac:dyDescent="0.3">
      <c r="C98" s="51" t="s">
        <v>26</v>
      </c>
      <c r="D98" s="52"/>
      <c r="E98" s="24">
        <f t="shared" ref="E98" si="11">SUM(E83:E97)</f>
        <v>1127.5</v>
      </c>
      <c r="F98" s="31">
        <f t="shared" si="9"/>
        <v>100</v>
      </c>
      <c r="G98" s="30"/>
    </row>
    <row r="100" spans="3:10" ht="15.75" thickBot="1" x14ac:dyDescent="0.3"/>
    <row r="101" spans="3:10" ht="15.75" thickBot="1" x14ac:dyDescent="0.3">
      <c r="C101" s="49" t="s">
        <v>2</v>
      </c>
      <c r="D101" s="50" t="s">
        <v>3</v>
      </c>
      <c r="E101" s="45" t="s">
        <v>8</v>
      </c>
      <c r="F101" s="45" t="s">
        <v>27</v>
      </c>
      <c r="G101" s="45" t="s">
        <v>28</v>
      </c>
      <c r="H101" s="45" t="s">
        <v>29</v>
      </c>
      <c r="I101" s="45" t="s">
        <v>30</v>
      </c>
      <c r="J101" s="45" t="s">
        <v>39</v>
      </c>
    </row>
    <row r="102" spans="3:10" ht="15.75" thickBot="1" x14ac:dyDescent="0.3">
      <c r="C102" s="10">
        <v>2380</v>
      </c>
      <c r="D102" s="11" t="s">
        <v>10</v>
      </c>
      <c r="E102" s="13">
        <v>16.8</v>
      </c>
      <c r="F102" s="47">
        <f>(E102*100)/$E$117</f>
        <v>1.4951940192239233</v>
      </c>
      <c r="G102" s="47">
        <f>(100-F102)</f>
        <v>98.504805980776084</v>
      </c>
      <c r="H102" s="47">
        <f>((LOG10(C104/C105))/(LOG10(G104/G105)))</f>
        <v>3.2079540712358958</v>
      </c>
      <c r="I102" s="47">
        <f>(LOG10(C104)-(H102*(LOG10(G104/80))))</f>
        <v>2.983939841847743</v>
      </c>
      <c r="J102" s="36">
        <f>POWER(10,I102)</f>
        <v>963.69552398275914</v>
      </c>
    </row>
    <row r="103" spans="3:10" ht="15.75" thickBot="1" x14ac:dyDescent="0.3">
      <c r="C103" s="10">
        <v>2000</v>
      </c>
      <c r="D103" s="11" t="s">
        <v>11</v>
      </c>
      <c r="E103" s="15">
        <v>19</v>
      </c>
      <c r="F103" s="47">
        <f t="shared" ref="F103:F117" si="12">(E103*100)/$E$117</f>
        <v>1.6909932360270561</v>
      </c>
      <c r="G103" s="47">
        <f>(G102-F103)</f>
        <v>96.813812744749029</v>
      </c>
    </row>
    <row r="104" spans="3:10" ht="15.75" thickBot="1" x14ac:dyDescent="0.3">
      <c r="C104" s="10">
        <v>1410</v>
      </c>
      <c r="D104" s="11" t="s">
        <v>12</v>
      </c>
      <c r="E104" s="13">
        <v>75.7</v>
      </c>
      <c r="F104" s="47">
        <f t="shared" si="12"/>
        <v>6.7372730509077972</v>
      </c>
      <c r="G104" s="47">
        <f t="shared" ref="G104:G116" si="13">(G103-F104)</f>
        <v>90.076539693841227</v>
      </c>
    </row>
    <row r="105" spans="3:10" ht="15.75" thickBot="1" x14ac:dyDescent="0.3">
      <c r="C105" s="10">
        <v>840</v>
      </c>
      <c r="D105" s="11" t="s">
        <v>13</v>
      </c>
      <c r="E105" s="13">
        <v>150.9</v>
      </c>
      <c r="F105" s="47">
        <f t="shared" si="12"/>
        <v>13.430046279814881</v>
      </c>
      <c r="G105" s="47">
        <f t="shared" si="13"/>
        <v>76.646493414026338</v>
      </c>
    </row>
    <row r="106" spans="3:10" ht="15.75" thickBot="1" x14ac:dyDescent="0.3">
      <c r="C106" s="10">
        <v>590</v>
      </c>
      <c r="D106" s="11" t="s">
        <v>14</v>
      </c>
      <c r="E106" s="13">
        <v>126.8</v>
      </c>
      <c r="F106" s="47">
        <f t="shared" si="12"/>
        <v>11.285154859380564</v>
      </c>
      <c r="G106" s="47">
        <f t="shared" si="13"/>
        <v>65.361338554645769</v>
      </c>
    </row>
    <row r="107" spans="3:10" ht="15.75" thickBot="1" x14ac:dyDescent="0.3">
      <c r="C107" s="10">
        <v>420</v>
      </c>
      <c r="D107" s="11" t="s">
        <v>15</v>
      </c>
      <c r="E107" s="13">
        <v>122.9</v>
      </c>
      <c r="F107" s="47">
        <f t="shared" si="12"/>
        <v>10.938056247775009</v>
      </c>
      <c r="G107" s="47">
        <f t="shared" si="13"/>
        <v>54.42328230687076</v>
      </c>
    </row>
    <row r="108" spans="3:10" ht="15.75" thickBot="1" x14ac:dyDescent="0.3">
      <c r="C108" s="10">
        <v>297</v>
      </c>
      <c r="D108" s="11" t="s">
        <v>16</v>
      </c>
      <c r="E108" s="13">
        <v>125.3</v>
      </c>
      <c r="F108" s="47">
        <f t="shared" si="12"/>
        <v>11.151655393378427</v>
      </c>
      <c r="G108" s="47">
        <f t="shared" si="13"/>
        <v>43.271626913492334</v>
      </c>
    </row>
    <row r="109" spans="3:10" ht="15.75" thickBot="1" x14ac:dyDescent="0.3">
      <c r="C109" s="10">
        <v>210</v>
      </c>
      <c r="D109" s="11" t="s">
        <v>17</v>
      </c>
      <c r="E109" s="13">
        <v>110.2</v>
      </c>
      <c r="F109" s="47">
        <f t="shared" si="12"/>
        <v>9.8077607689569248</v>
      </c>
      <c r="G109" s="47">
        <f t="shared" si="13"/>
        <v>33.463866144535409</v>
      </c>
    </row>
    <row r="110" spans="3:10" ht="15.75" thickBot="1" x14ac:dyDescent="0.3">
      <c r="C110" s="10">
        <v>149</v>
      </c>
      <c r="D110" s="11" t="s">
        <v>18</v>
      </c>
      <c r="E110" s="13">
        <v>90.9</v>
      </c>
      <c r="F110" s="47">
        <f t="shared" si="12"/>
        <v>8.0900676397294422</v>
      </c>
      <c r="G110" s="47">
        <f t="shared" si="13"/>
        <v>25.373798504805968</v>
      </c>
    </row>
    <row r="111" spans="3:10" ht="15.75" thickBot="1" x14ac:dyDescent="0.3">
      <c r="C111" s="10">
        <v>105</v>
      </c>
      <c r="D111" s="11" t="s">
        <v>19</v>
      </c>
      <c r="E111" s="15">
        <v>77</v>
      </c>
      <c r="F111" s="47">
        <f t="shared" si="12"/>
        <v>6.8529725881096484</v>
      </c>
      <c r="G111" s="47">
        <f t="shared" si="13"/>
        <v>18.520825916696321</v>
      </c>
    </row>
    <row r="112" spans="3:10" ht="15.75" thickBot="1" x14ac:dyDescent="0.3">
      <c r="C112" s="10">
        <v>74</v>
      </c>
      <c r="D112" s="11" t="s">
        <v>20</v>
      </c>
      <c r="E112" s="13">
        <v>69.3</v>
      </c>
      <c r="F112" s="47">
        <f t="shared" si="12"/>
        <v>6.1676753292986835</v>
      </c>
      <c r="G112" s="47">
        <f t="shared" si="13"/>
        <v>12.353150587397637</v>
      </c>
    </row>
    <row r="113" spans="3:8" ht="15.75" thickBot="1" x14ac:dyDescent="0.3">
      <c r="C113" s="10">
        <v>53</v>
      </c>
      <c r="D113" s="11" t="s">
        <v>21</v>
      </c>
      <c r="E113" s="13">
        <v>55.7</v>
      </c>
      <c r="F113" s="47">
        <f t="shared" si="12"/>
        <v>4.9572801708793168</v>
      </c>
      <c r="G113" s="47">
        <f t="shared" si="13"/>
        <v>7.3958704165183207</v>
      </c>
    </row>
    <row r="114" spans="3:8" ht="15.75" thickBot="1" x14ac:dyDescent="0.3">
      <c r="C114" s="10">
        <v>44</v>
      </c>
      <c r="D114" s="11" t="s">
        <v>22</v>
      </c>
      <c r="E114" s="13">
        <v>39.5</v>
      </c>
      <c r="F114" s="47">
        <f t="shared" si="12"/>
        <v>3.5154859380562482</v>
      </c>
      <c r="G114" s="47">
        <f t="shared" si="13"/>
        <v>3.8803844784620725</v>
      </c>
    </row>
    <row r="115" spans="3:8" ht="15.75" thickBot="1" x14ac:dyDescent="0.3">
      <c r="C115" s="10">
        <v>37</v>
      </c>
      <c r="D115" s="11" t="s">
        <v>23</v>
      </c>
      <c r="E115" s="13">
        <v>30.8</v>
      </c>
      <c r="F115" s="47">
        <f t="shared" si="12"/>
        <v>2.7411890352438593</v>
      </c>
      <c r="G115" s="47">
        <f t="shared" si="13"/>
        <v>1.1391954432182132</v>
      </c>
    </row>
    <row r="116" spans="3:8" ht="15.75" thickBot="1" x14ac:dyDescent="0.3">
      <c r="C116" s="17" t="s">
        <v>24</v>
      </c>
      <c r="D116" s="18" t="s">
        <v>25</v>
      </c>
      <c r="E116" s="21">
        <v>12.8</v>
      </c>
      <c r="F116" s="47">
        <f t="shared" si="12"/>
        <v>1.1391954432182272</v>
      </c>
      <c r="G116" s="47">
        <f t="shared" si="13"/>
        <v>-1.3988810110276972E-14</v>
      </c>
    </row>
    <row r="117" spans="3:8" ht="15.75" thickBot="1" x14ac:dyDescent="0.3">
      <c r="C117" s="51" t="s">
        <v>26</v>
      </c>
      <c r="D117" s="52"/>
      <c r="E117" s="23">
        <f t="shared" ref="E117" si="14">SUM(E102:E116)</f>
        <v>1123.5999999999999</v>
      </c>
      <c r="F117" s="30">
        <f t="shared" si="12"/>
        <v>100</v>
      </c>
      <c r="G117" s="30"/>
    </row>
    <row r="118" spans="3:8" ht="15.75" thickBot="1" x14ac:dyDescent="0.3"/>
    <row r="119" spans="3:8" ht="15.75" thickBot="1" x14ac:dyDescent="0.3">
      <c r="C119" s="45" t="s">
        <v>32</v>
      </c>
      <c r="D119" s="45" t="s">
        <v>38</v>
      </c>
      <c r="F119" s="45" t="s">
        <v>34</v>
      </c>
      <c r="G119" s="47">
        <f>SLOPE(C120:C124, D120:D124)</f>
        <v>-279.84361682534291</v>
      </c>
    </row>
    <row r="120" spans="3:8" ht="15.75" thickBot="1" x14ac:dyDescent="0.3">
      <c r="C120" s="46">
        <f>J27</f>
        <v>1802.8078622527707</v>
      </c>
      <c r="D120" s="30">
        <v>0</v>
      </c>
      <c r="F120" s="45" t="s">
        <v>35</v>
      </c>
      <c r="G120" s="47">
        <f xml:space="preserve"> INTERCEPT(C120:C124,D120:D124)</f>
        <v>1793.4378114202668</v>
      </c>
    </row>
    <row r="121" spans="3:8" ht="15.75" thickBot="1" x14ac:dyDescent="0.3">
      <c r="C121" s="46">
        <f>J45</f>
        <v>1658.273272042718</v>
      </c>
      <c r="D121" s="30">
        <v>0.5</v>
      </c>
      <c r="F121" s="45" t="s">
        <v>36</v>
      </c>
      <c r="G121" s="30">
        <v>53</v>
      </c>
    </row>
    <row r="122" spans="3:8" ht="15.75" thickBot="1" x14ac:dyDescent="0.3">
      <c r="C122" s="46">
        <f>J64</f>
        <v>1497.5067524157535</v>
      </c>
      <c r="D122" s="30">
        <v>1</v>
      </c>
      <c r="F122" s="45" t="s">
        <v>37</v>
      </c>
      <c r="G122" s="47">
        <f>(G121-G120)/G119</f>
        <v>6.2193228888494376</v>
      </c>
    </row>
    <row r="123" spans="3:8" ht="15.75" thickBot="1" x14ac:dyDescent="0.3">
      <c r="C123" s="46">
        <f>J83</f>
        <v>1225.9221370426044</v>
      </c>
      <c r="D123" s="30">
        <v>2</v>
      </c>
    </row>
    <row r="124" spans="3:8" ht="15.75" thickBot="1" x14ac:dyDescent="0.3">
      <c r="C124" s="46">
        <f>J102</f>
        <v>963.69552398275914</v>
      </c>
      <c r="D124" s="30">
        <v>3</v>
      </c>
      <c r="H124" s="48"/>
    </row>
    <row r="130" spans="4:4" x14ac:dyDescent="0.25">
      <c r="D130" s="38"/>
    </row>
    <row r="131" spans="4:4" x14ac:dyDescent="0.25">
      <c r="D131" s="37"/>
    </row>
  </sheetData>
  <mergeCells count="7">
    <mergeCell ref="C117:D117"/>
    <mergeCell ref="F4:J4"/>
    <mergeCell ref="D23:E23"/>
    <mergeCell ref="C42:D42"/>
    <mergeCell ref="C60:D60"/>
    <mergeCell ref="C79:D79"/>
    <mergeCell ref="C98:D98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54264</cp:lastModifiedBy>
  <dcterms:created xsi:type="dcterms:W3CDTF">2021-04-30T13:56:11Z</dcterms:created>
  <dcterms:modified xsi:type="dcterms:W3CDTF">2022-06-30T19:51:55Z</dcterms:modified>
</cp:coreProperties>
</file>