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db8efcbf065428/Documentos/"/>
    </mc:Choice>
  </mc:AlternateContent>
  <xr:revisionPtr revIDLastSave="0" documentId="8_{90638C25-4D25-4D29-9D06-A18F994699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7" i="1" l="1"/>
  <c r="E247" i="1" s="1"/>
  <c r="E238" i="1"/>
  <c r="E235" i="1"/>
  <c r="H233" i="1"/>
  <c r="E232" i="1"/>
  <c r="F232" i="1" s="1"/>
  <c r="D227" i="1"/>
  <c r="E227" i="1" s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H213" i="1"/>
  <c r="E213" i="1"/>
  <c r="E212" i="1"/>
  <c r="F212" i="1" s="1"/>
  <c r="F213" i="1" s="1"/>
  <c r="F214" i="1" s="1"/>
  <c r="D207" i="1"/>
  <c r="E207" i="1" s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H193" i="1"/>
  <c r="E193" i="1"/>
  <c r="E192" i="1"/>
  <c r="F192" i="1" s="1"/>
  <c r="F193" i="1" s="1"/>
  <c r="D185" i="1"/>
  <c r="E185" i="1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H170" i="1"/>
  <c r="E170" i="1"/>
  <c r="F170" i="1" s="1"/>
  <c r="F171" i="1" s="1"/>
  <c r="D161" i="1"/>
  <c r="H147" i="1"/>
  <c r="H149" i="1" s="1"/>
  <c r="H150" i="1" s="1"/>
  <c r="H146" i="1"/>
  <c r="H145" i="1"/>
  <c r="H135" i="1"/>
  <c r="G135" i="1"/>
  <c r="F135" i="1"/>
  <c r="E135" i="1"/>
  <c r="D135" i="1"/>
  <c r="E245" i="1" s="1"/>
  <c r="I100" i="1"/>
  <c r="I82" i="1"/>
  <c r="I28" i="1"/>
  <c r="I45" i="1"/>
  <c r="D113" i="1"/>
  <c r="E102" i="1" s="1"/>
  <c r="D95" i="1"/>
  <c r="E84" i="1" s="1"/>
  <c r="I64" i="1"/>
  <c r="D77" i="1"/>
  <c r="E63" i="1" s="1"/>
  <c r="D59" i="1"/>
  <c r="E44" i="1" s="1"/>
  <c r="D41" i="1"/>
  <c r="E27" i="1" s="1"/>
  <c r="D23" i="1"/>
  <c r="H23" i="1"/>
  <c r="G23" i="1"/>
  <c r="F23" i="1"/>
  <c r="E23" i="1"/>
  <c r="F172" i="1" l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H194" i="1"/>
  <c r="H195" i="1" s="1"/>
  <c r="H197" i="1" s="1"/>
  <c r="H198" i="1" s="1"/>
  <c r="F194" i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15" i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33" i="1"/>
  <c r="E234" i="1"/>
  <c r="E237" i="1"/>
  <c r="E240" i="1"/>
  <c r="E242" i="1"/>
  <c r="E244" i="1"/>
  <c r="E246" i="1"/>
  <c r="E233" i="1"/>
  <c r="E236" i="1"/>
  <c r="E239" i="1"/>
  <c r="E241" i="1"/>
  <c r="E243" i="1"/>
  <c r="E109" i="1"/>
  <c r="E80" i="1"/>
  <c r="F80" i="1" s="1"/>
  <c r="E83" i="1"/>
  <c r="E104" i="1"/>
  <c r="E28" i="1"/>
  <c r="E94" i="1"/>
  <c r="E101" i="1"/>
  <c r="E86" i="1"/>
  <c r="E91" i="1"/>
  <c r="E112" i="1"/>
  <c r="E108" i="1"/>
  <c r="E100" i="1"/>
  <c r="E87" i="1"/>
  <c r="E98" i="1"/>
  <c r="E105" i="1"/>
  <c r="E90" i="1"/>
  <c r="E82" i="1"/>
  <c r="E111" i="1"/>
  <c r="E107" i="1"/>
  <c r="E103" i="1"/>
  <c r="E99" i="1"/>
  <c r="F98" i="1"/>
  <c r="E110" i="1"/>
  <c r="E106" i="1"/>
  <c r="E93" i="1"/>
  <c r="E89" i="1"/>
  <c r="E85" i="1"/>
  <c r="E81" i="1"/>
  <c r="E26" i="1"/>
  <c r="E92" i="1"/>
  <c r="E88" i="1"/>
  <c r="E74" i="1"/>
  <c r="E70" i="1"/>
  <c r="E66" i="1"/>
  <c r="E62" i="1"/>
  <c r="F62" i="1" s="1"/>
  <c r="F63" i="1" s="1"/>
  <c r="E58" i="1"/>
  <c r="E54" i="1"/>
  <c r="E46" i="1"/>
  <c r="E55" i="1"/>
  <c r="E51" i="1"/>
  <c r="E57" i="1"/>
  <c r="E53" i="1"/>
  <c r="E49" i="1"/>
  <c r="E45" i="1"/>
  <c r="E47" i="1"/>
  <c r="E73" i="1"/>
  <c r="E69" i="1"/>
  <c r="E65" i="1"/>
  <c r="E50" i="1"/>
  <c r="E76" i="1"/>
  <c r="E72" i="1"/>
  <c r="E68" i="1"/>
  <c r="E64" i="1"/>
  <c r="E75" i="1"/>
  <c r="E71" i="1"/>
  <c r="E67" i="1"/>
  <c r="E56" i="1"/>
  <c r="E52" i="1"/>
  <c r="E48" i="1"/>
  <c r="E34" i="1"/>
  <c r="E39" i="1"/>
  <c r="E31" i="1"/>
  <c r="E38" i="1"/>
  <c r="E30" i="1"/>
  <c r="E35" i="1"/>
  <c r="E37" i="1"/>
  <c r="E33" i="1"/>
  <c r="E29" i="1"/>
  <c r="E40" i="1"/>
  <c r="E36" i="1"/>
  <c r="E32" i="1"/>
  <c r="H171" i="1" l="1"/>
  <c r="H172" i="1" s="1"/>
  <c r="H174" i="1" s="1"/>
  <c r="H175" i="1" s="1"/>
  <c r="F234" i="1"/>
  <c r="H214" i="1"/>
  <c r="H215" i="1" s="1"/>
  <c r="H217" i="1" s="1"/>
  <c r="H218" i="1" s="1"/>
  <c r="E113" i="1"/>
  <c r="F99" i="1"/>
  <c r="F100" i="1" s="1"/>
  <c r="E95" i="1"/>
  <c r="F81" i="1"/>
  <c r="F82" i="1" s="1"/>
  <c r="E77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E59" i="1"/>
  <c r="F44" i="1"/>
  <c r="F45" i="1" s="1"/>
  <c r="F26" i="1"/>
  <c r="F27" i="1" s="1"/>
  <c r="E41" i="1"/>
  <c r="F235" i="1" l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83" i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I83" i="1"/>
  <c r="I84" i="1" s="1"/>
  <c r="I85" i="1" s="1"/>
  <c r="I86" i="1" s="1"/>
  <c r="F101" i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74" i="1"/>
  <c r="F75" i="1" s="1"/>
  <c r="I65" i="1"/>
  <c r="I66" i="1" s="1"/>
  <c r="I67" i="1" s="1"/>
  <c r="I68" i="1" s="1"/>
  <c r="F46" i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H234" i="1" l="1"/>
  <c r="H235" i="1" s="1"/>
  <c r="H237" i="1" s="1"/>
  <c r="H238" i="1" s="1"/>
  <c r="I101" i="1"/>
  <c r="I102" i="1" s="1"/>
  <c r="I103" i="1" s="1"/>
  <c r="I104" i="1" s="1"/>
  <c r="I46" i="1"/>
  <c r="I47" i="1" s="1"/>
  <c r="I48" i="1" s="1"/>
  <c r="I49" i="1" s="1"/>
  <c r="F28" i="1"/>
  <c r="F29" i="1" l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I29" i="1"/>
  <c r="I30" i="1" s="1"/>
  <c r="I31" i="1" s="1"/>
  <c r="I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Equipo</author>
  </authors>
  <commentList>
    <comment ref="D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5" authorId="0" shapeId="0" xr:uid="{8BC0C10E-4AC9-411E-A9AF-FAFB88E50FB3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D43" authorId="0" shapeId="0" xr:uid="{CECFE19D-4830-456D-B577-0AFE17854C7C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D61" authorId="0" shapeId="0" xr:uid="{7C39A409-B8B3-4D5E-A040-495FFE6845C9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79" authorId="0" shapeId="0" xr:uid="{74B23618-8D48-45E8-811C-26F584EFAAB1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D97" authorId="0" shapeId="0" xr:uid="{5579A130-DE2B-4897-AF71-71639F35ABC3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118" authorId="0" shapeId="0" xr:uid="{83985674-4C25-4889-B5A6-1C0AE46DA3F5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118" authorId="0" shapeId="0" xr:uid="{1CD1BF65-19A7-4F1B-97F0-7B8C4014C0F9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118" authorId="0" shapeId="0" xr:uid="{7064C86E-62A2-4028-AE20-D057A692F913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118" authorId="0" shapeId="0" xr:uid="{9CEA9DCE-9A52-4979-AE4E-73F27B5D84CA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118" authorId="0" shapeId="0" xr:uid="{77C7A47E-2D02-48AC-8E25-D5B7EC494B68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144" authorId="0" shapeId="0" xr:uid="{17176E59-0F01-46AB-82C5-9741AC87595B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144" authorId="0" shapeId="0" xr:uid="{5DC2A088-748E-4B78-881F-7FCED968726E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D168" authorId="0" shapeId="0" xr:uid="{21E3CB42-7C86-4856-A0FB-F478937D2FD5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168" authorId="0" shapeId="0" xr:uid="{FB12DC21-9309-482E-8D67-6D53F21DA9A9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190" authorId="0" shapeId="0" xr:uid="{61E47D8B-23B0-4B5A-B7C5-7128EE82A9D5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190" authorId="0" shapeId="0" xr:uid="{0F358E11-C31C-44B9-92C2-B443FBB9DFFD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210" authorId="0" shapeId="0" xr:uid="{88E84C22-80E5-4F02-A752-C0749B816076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210" authorId="0" shapeId="0" xr:uid="{9DB72F65-175F-4B3A-A36A-2DEA52DC9DDE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230" authorId="0" shapeId="0" xr:uid="{44683509-8AEC-4234-8CC4-17429645EB98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F230" authorId="0" shapeId="0" xr:uid="{7E50E59F-6485-419F-8617-8A09CEFFD4B8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</commentList>
</comments>
</file>

<file path=xl/sharedStrings.xml><?xml version="1.0" encoding="utf-8"?>
<sst xmlns="http://schemas.openxmlformats.org/spreadsheetml/2006/main" count="345" uniqueCount="58">
  <si>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</si>
  <si>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</si>
  <si>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</si>
  <si>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</si>
  <si>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</si>
  <si>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</si>
  <si>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</si>
  <si>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</si>
  <si>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</si>
  <si>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</si>
  <si>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</si>
  <si>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</si>
  <si>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</si>
  <si>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</si>
  <si>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</si>
  <si>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</si>
  <si>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</si>
  <si>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</si>
  <si>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</si>
  <si>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</si>
  <si>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</si>
  <si>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</si>
  <si>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</si>
  <si>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</si>
  <si>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</si>
  <si>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</si>
  <si>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</si>
  <si>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>Porcentaje retenido</t>
  </si>
  <si>
    <t>Porcentaje pasante</t>
  </si>
  <si>
    <t>log(T1/T2) =</t>
  </si>
  <si>
    <t>log(P1/P2) =</t>
  </si>
  <si>
    <t>m=</t>
  </si>
  <si>
    <t>logxp80=</t>
  </si>
  <si>
    <t>p80=</t>
  </si>
  <si>
    <t>Cálculo de p80</t>
  </si>
  <si>
    <t>%retenido</t>
  </si>
  <si>
    <t>% pasante</t>
  </si>
  <si>
    <t>m =</t>
  </si>
  <si>
    <t>log x 80% =</t>
  </si>
  <si>
    <t>P80 =</t>
  </si>
  <si>
    <t>molienda a 1min</t>
  </si>
  <si>
    <t>log(T1/T2)=</t>
  </si>
  <si>
    <t>log(P1/P2)=</t>
  </si>
  <si>
    <t>m</t>
  </si>
  <si>
    <t>log x 80%</t>
  </si>
  <si>
    <t>log p80</t>
  </si>
  <si>
    <t>p80</t>
  </si>
  <si>
    <t>molienda a 0,5</t>
  </si>
  <si>
    <t>%pasante</t>
  </si>
  <si>
    <t>log x 80%=</t>
  </si>
  <si>
    <t>p 80</t>
  </si>
  <si>
    <t>molienda a 2min</t>
  </si>
  <si>
    <t>log p 80</t>
  </si>
  <si>
    <t>molienda a 3 min</t>
  </si>
  <si>
    <t>log(T1/T2)</t>
  </si>
  <si>
    <t>log(P1/P2)</t>
  </si>
  <si>
    <t xml:space="preserve"> m</t>
  </si>
  <si>
    <t>log x p80=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</si>
</sst>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indexed="64"/>
      </right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rgb="FF002060"/>
      </top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medium">
        <color rgb="FF002060"/>
      </bottom>
      <diagonal/>
    </border>
    <border>
      <left/>
      <right/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rgb="FF002060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rgb="FF002060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rgb="FF002060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rgb="FF00206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4" xfId="0" applyFont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7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20" xfId="0" applyBorder="1"/>
    <xf numFmtId="0" fontId="0" fillId="0" borderId="23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22" xfId="0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2" fontId="0" fillId="0" borderId="17" xfId="0" applyNumberFormat="1" applyBorder="1"/>
    <xf numFmtId="2" fontId="0" fillId="0" borderId="16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2" fontId="0" fillId="0" borderId="22" xfId="0" applyNumberFormat="1" applyBorder="1"/>
    <xf numFmtId="2" fontId="0" fillId="0" borderId="21" xfId="0" applyNumberFormat="1" applyBorder="1"/>
    <xf numFmtId="2" fontId="0" fillId="0" borderId="10" xfId="0" applyNumberFormat="1" applyBorder="1"/>
    <xf numFmtId="2" fontId="0" fillId="0" borderId="19" xfId="0" applyNumberFormat="1" applyBorder="1"/>
    <xf numFmtId="2" fontId="0" fillId="0" borderId="0" xfId="0" applyNumberFormat="1"/>
    <xf numFmtId="2" fontId="0" fillId="0" borderId="20" xfId="0" applyNumberFormat="1" applyBorder="1"/>
    <xf numFmtId="2" fontId="0" fillId="0" borderId="4" xfId="0" applyNumberFormat="1" applyBorder="1"/>
    <xf numFmtId="2" fontId="0" fillId="0" borderId="18" xfId="0" applyNumberFormat="1" applyBorder="1"/>
    <xf numFmtId="0" fontId="0" fillId="0" borderId="24" xfId="0" applyBorder="1"/>
    <xf numFmtId="0" fontId="0" fillId="0" borderId="0" xfId="0" applyAlignment="1">
      <alignment horizontal="center"/>
    </xf>
    <xf numFmtId="2" fontId="0" fillId="0" borderId="12" xfId="0" applyNumberFormat="1" applyBorder="1"/>
    <xf numFmtId="165" fontId="0" fillId="3" borderId="20" xfId="0" applyNumberFormat="1" applyFill="1" applyBorder="1" applyAlignment="1">
      <alignment horizontal="center"/>
    </xf>
    <xf numFmtId="1" fontId="0" fillId="3" borderId="22" xfId="0" applyNumberFormat="1" applyFill="1" applyBorder="1" applyAlignment="1">
      <alignment horizontal="center"/>
    </xf>
    <xf numFmtId="0" fontId="7" fillId="3" borderId="17" xfId="0" applyFont="1" applyFill="1" applyBorder="1" applyAlignment="1">
      <alignment horizontal="left" wrapText="1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wrapText="1"/>
    </xf>
    <xf numFmtId="165" fontId="0" fillId="3" borderId="8" xfId="0" applyNumberFormat="1" applyFill="1" applyBorder="1" applyAlignment="1">
      <alignment horizontal="center"/>
    </xf>
    <xf numFmtId="0" fontId="7" fillId="3" borderId="10" xfId="0" applyFont="1" applyFill="1" applyBorder="1" applyAlignment="1">
      <alignment horizontal="left" wrapText="1"/>
    </xf>
    <xf numFmtId="165" fontId="0" fillId="3" borderId="11" xfId="0" applyNumberForma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wrapText="1"/>
    </xf>
    <xf numFmtId="165" fontId="0" fillId="3" borderId="26" xfId="0" applyNumberFormat="1" applyFill="1" applyBorder="1" applyAlignment="1">
      <alignment horizontal="center"/>
    </xf>
    <xf numFmtId="0" fontId="0" fillId="3" borderId="13" xfId="0" applyFill="1" applyBorder="1" applyAlignment="1">
      <alignment horizontal="left" vertical="center"/>
    </xf>
    <xf numFmtId="1" fontId="0" fillId="3" borderId="14" xfId="0" applyNumberFormat="1" applyFill="1" applyBorder="1" applyAlignment="1">
      <alignment horizontal="center"/>
    </xf>
    <xf numFmtId="165" fontId="0" fillId="3" borderId="21" xfId="0" applyNumberFormat="1" applyFill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7" xfId="0" applyNumberFormat="1" applyBorder="1"/>
    <xf numFmtId="2" fontId="0" fillId="0" borderId="1" xfId="0" applyNumberFormat="1" applyBorder="1"/>
    <xf numFmtId="0" fontId="0" fillId="0" borderId="27" xfId="0" applyBorder="1" applyAlignment="1">
      <alignment horizontal="right"/>
    </xf>
    <xf numFmtId="165" fontId="0" fillId="0" borderId="27" xfId="0" applyNumberFormat="1" applyBorder="1"/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5" xfId="0" applyNumberFormat="1" applyBorder="1"/>
    <xf numFmtId="0" fontId="0" fillId="4" borderId="29" xfId="0" applyFill="1" applyBorder="1" applyAlignment="1">
      <alignment horizontal="center"/>
    </xf>
    <xf numFmtId="49" fontId="0" fillId="4" borderId="30" xfId="0" applyNumberForma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2" fontId="0" fillId="4" borderId="32" xfId="0" applyNumberFormat="1" applyFill="1" applyBorder="1"/>
    <xf numFmtId="2" fontId="0" fillId="4" borderId="33" xfId="0" applyNumberFormat="1" applyFill="1" applyBorder="1"/>
    <xf numFmtId="0" fontId="0" fillId="4" borderId="34" xfId="0" applyFill="1" applyBorder="1" applyAlignment="1">
      <alignment horizontal="center"/>
    </xf>
    <xf numFmtId="49" fontId="0" fillId="4" borderId="35" xfId="0" applyNumberFormat="1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2" fontId="0" fillId="4" borderId="37" xfId="0" applyNumberFormat="1" applyFill="1" applyBorder="1"/>
    <xf numFmtId="2" fontId="0" fillId="4" borderId="38" xfId="0" applyNumberFormat="1" applyFill="1" applyBorder="1"/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2" fontId="0" fillId="0" borderId="40" xfId="0" applyNumberFormat="1" applyBorder="1"/>
    <xf numFmtId="0" fontId="0" fillId="5" borderId="27" xfId="0" applyFill="1" applyBorder="1" applyAlignment="1">
      <alignment horizontal="right"/>
    </xf>
    <xf numFmtId="1" fontId="0" fillId="5" borderId="27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41" xfId="0" applyFont="1" applyFill="1" applyBorder="1" applyAlignment="1">
      <alignment horizontal="center"/>
    </xf>
    <xf numFmtId="0" fontId="0" fillId="0" borderId="4" xfId="0" applyBorder="1"/>
    <xf numFmtId="0" fontId="0" fillId="0" borderId="25" xfId="0" applyBorder="1"/>
    <xf numFmtId="0" fontId="1" fillId="5" borderId="27" xfId="0" applyFont="1" applyFill="1" applyBorder="1" applyAlignment="1">
      <alignment horizontal="right"/>
    </xf>
    <xf numFmtId="0" fontId="0" fillId="0" borderId="27" xfId="0" applyBorder="1"/>
    <xf numFmtId="0" fontId="0" fillId="4" borderId="32" xfId="0" applyFill="1" applyBorder="1"/>
    <xf numFmtId="0" fontId="0" fillId="4" borderId="33" xfId="0" applyFill="1" applyBorder="1"/>
    <xf numFmtId="0" fontId="0" fillId="4" borderId="37" xfId="0" applyFill="1" applyBorder="1"/>
    <xf numFmtId="0" fontId="0" fillId="4" borderId="38" xfId="0" applyFill="1" applyBorder="1"/>
    <xf numFmtId="2" fontId="0" fillId="0" borderId="27" xfId="0" applyNumberFormat="1" applyBorder="1"/>
    <xf numFmtId="0" fontId="0" fillId="0" borderId="40" xfId="0" applyBorder="1"/>
    <xf numFmtId="0" fontId="0" fillId="0" borderId="1" xfId="0" applyBorder="1"/>
    <xf numFmtId="0" fontId="0" fillId="5" borderId="27" xfId="0" applyFill="1" applyBorder="1"/>
    <xf numFmtId="2" fontId="0" fillId="0" borderId="1" xfId="0" applyNumberFormat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4" borderId="47" xfId="0" applyFill="1" applyBorder="1" applyAlignment="1">
      <alignment horizontal="center"/>
    </xf>
    <xf numFmtId="0" fontId="0" fillId="4" borderId="48" xfId="0" applyFill="1" applyBorder="1"/>
    <xf numFmtId="0" fontId="0" fillId="4" borderId="31" xfId="0" applyFill="1" applyBorder="1"/>
    <xf numFmtId="0" fontId="0" fillId="4" borderId="49" xfId="0" applyFill="1" applyBorder="1" applyAlignment="1">
      <alignment horizontal="center"/>
    </xf>
    <xf numFmtId="0" fontId="0" fillId="4" borderId="50" xfId="0" applyFill="1" applyBorder="1"/>
    <xf numFmtId="0" fontId="0" fillId="4" borderId="36" xfId="0" applyFill="1" applyBorder="1"/>
    <xf numFmtId="0" fontId="0" fillId="0" borderId="51" xfId="0" applyBorder="1" applyAlignment="1">
      <alignment horizontal="center"/>
    </xf>
    <xf numFmtId="0" fontId="0" fillId="0" borderId="52" xfId="0" applyBorder="1"/>
    <xf numFmtId="0" fontId="0" fillId="0" borderId="39" xfId="0" applyBorder="1"/>
    <xf numFmtId="0" fontId="0" fillId="0" borderId="53" xfId="0" applyBorder="1"/>
    <xf numFmtId="0" fontId="0" fillId="0" borderId="12" xfId="0" applyBorder="1"/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56" xfId="0" applyBorder="1"/>
    <xf numFmtId="164" fontId="0" fillId="0" borderId="44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2" fontId="0" fillId="3" borderId="16" xfId="0" applyNumberFormat="1" applyFill="1" applyBorder="1"/>
    <xf numFmtId="2" fontId="0" fillId="3" borderId="10" xfId="0" applyNumberFormat="1" applyFill="1" applyBorder="1"/>
    <xf numFmtId="2" fontId="0" fillId="3" borderId="21" xfId="0" applyNumberFormat="1" applyFill="1" applyBorder="1"/>
    <xf numFmtId="2" fontId="0" fillId="3" borderId="11" xfId="0" applyNumberFormat="1" applyFill="1" applyBorder="1"/>
    <xf numFmtId="2" fontId="0" fillId="3" borderId="9" xfId="0" applyNumberFormat="1" applyFill="1" applyBorder="1"/>
    <xf numFmtId="2" fontId="0" fillId="3" borderId="19" xfId="0" applyNumberFormat="1" applyFill="1" applyBorder="1"/>
    <xf numFmtId="2" fontId="0" fillId="3" borderId="20" xfId="0" applyNumberFormat="1" applyFill="1" applyBorder="1"/>
    <xf numFmtId="2" fontId="0" fillId="3" borderId="17" xfId="0" applyNumberFormat="1" applyFill="1" applyBorder="1"/>
    <xf numFmtId="2" fontId="0" fillId="3" borderId="0" xfId="0" applyNumberFormat="1" applyFill="1"/>
    <xf numFmtId="2" fontId="0" fillId="3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47"/>
  <sheetViews>
    <sheetView tabSelected="1" workbookViewId="0">
      <selection activeCell="L168" sqref="L168"/>
    </sheetView>
  </sheetViews>
  <sheetFormatPr baseColWidth="10" defaultRowHeight="14.4" x14ac:dyDescent="0.3"/>
  <cols>
    <col min="4" max="4" width="21.77734375" customWidth="1"/>
    <col min="5" max="5" width="20.6640625" customWidth="1"/>
    <col min="6" max="7" width="18.21875" customWidth="1"/>
    <col min="8" max="8" width="15.21875" customWidth="1"/>
    <col min="10" max="10" width="11" customWidth="1"/>
  </cols>
  <sheetData>
    <row r="3" spans="2:8" ht="15" thickBot="1" x14ac:dyDescent="0.35"/>
    <row r="4" spans="2:8" ht="18.600000000000001" thickBot="1" x14ac:dyDescent="0.4">
      <c r="D4" s="80" t="s">
        <v>0</v>
      </c>
      <c r="E4" s="81"/>
      <c r="F4" s="81"/>
      <c r="G4" s="81"/>
      <c r="H4" s="82"/>
    </row>
    <row r="5" spans="2:8" ht="15" thickBot="1" x14ac:dyDescent="0.35">
      <c r="C5" s="1" t="s">
        <v>1</v>
      </c>
      <c r="D5" s="2">
        <v>43083</v>
      </c>
      <c r="E5" s="3">
        <v>43088</v>
      </c>
      <c r="F5" s="2">
        <v>43089</v>
      </c>
      <c r="G5" s="3">
        <v>43090</v>
      </c>
      <c r="H5" s="4">
        <v>43097</v>
      </c>
    </row>
    <row r="6" spans="2:8" ht="15" thickBot="1" x14ac:dyDescent="0.35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</row>
    <row r="7" spans="2:8" x14ac:dyDescent="0.3">
      <c r="B7" s="8">
        <v>3360</v>
      </c>
      <c r="C7" s="9" t="s">
        <v>9</v>
      </c>
      <c r="D7" s="12">
        <v>61.8</v>
      </c>
      <c r="E7" s="10">
        <v>43.1</v>
      </c>
      <c r="F7" s="12">
        <v>33.799999999999997</v>
      </c>
      <c r="G7" s="10">
        <v>23.3</v>
      </c>
      <c r="H7" s="13">
        <v>16.8</v>
      </c>
    </row>
    <row r="8" spans="2:8" x14ac:dyDescent="0.3">
      <c r="B8" s="10">
        <v>2380</v>
      </c>
      <c r="C8" s="11" t="s">
        <v>10</v>
      </c>
      <c r="D8" s="12">
        <v>61.8</v>
      </c>
      <c r="E8" s="10">
        <v>43.1</v>
      </c>
      <c r="F8" s="12">
        <v>33.799999999999997</v>
      </c>
      <c r="G8" s="10">
        <v>23.3</v>
      </c>
      <c r="H8" s="13">
        <v>16.8</v>
      </c>
    </row>
    <row r="9" spans="2:8" x14ac:dyDescent="0.3">
      <c r="B9" s="10">
        <v>2000</v>
      </c>
      <c r="C9" s="11" t="s">
        <v>11</v>
      </c>
      <c r="D9" s="12">
        <v>70.7</v>
      </c>
      <c r="E9" s="10">
        <v>55.2</v>
      </c>
      <c r="F9" s="12">
        <v>41.1</v>
      </c>
      <c r="G9" s="14">
        <v>27</v>
      </c>
      <c r="H9" s="15">
        <v>19</v>
      </c>
    </row>
    <row r="10" spans="2:8" x14ac:dyDescent="0.3">
      <c r="B10" s="10">
        <v>1410</v>
      </c>
      <c r="C10" s="11" t="s">
        <v>12</v>
      </c>
      <c r="D10" s="12">
        <v>284.8</v>
      </c>
      <c r="E10" s="10">
        <v>227.3</v>
      </c>
      <c r="F10" s="12">
        <v>180.4</v>
      </c>
      <c r="G10" s="10">
        <v>114.2</v>
      </c>
      <c r="H10" s="13">
        <v>75.7</v>
      </c>
    </row>
    <row r="11" spans="2:8" x14ac:dyDescent="0.3">
      <c r="B11" s="10">
        <v>840</v>
      </c>
      <c r="C11" s="11" t="s">
        <v>13</v>
      </c>
      <c r="D11" s="12">
        <v>264.5</v>
      </c>
      <c r="E11" s="10">
        <v>271.39999999999998</v>
      </c>
      <c r="F11" s="12">
        <v>261.89999999999998</v>
      </c>
      <c r="G11" s="10">
        <v>207.2</v>
      </c>
      <c r="H11" s="13">
        <v>150.9</v>
      </c>
    </row>
    <row r="12" spans="2:8" x14ac:dyDescent="0.3">
      <c r="B12" s="10">
        <v>590</v>
      </c>
      <c r="C12" s="11" t="s">
        <v>14</v>
      </c>
      <c r="D12" s="12">
        <v>119.4</v>
      </c>
      <c r="E12" s="10">
        <v>121.8</v>
      </c>
      <c r="F12" s="12">
        <v>130.4</v>
      </c>
      <c r="G12" s="10">
        <v>139.69999999999999</v>
      </c>
      <c r="H12" s="13">
        <v>126.8</v>
      </c>
    </row>
    <row r="13" spans="2:8" x14ac:dyDescent="0.3">
      <c r="B13" s="10">
        <v>420</v>
      </c>
      <c r="C13" s="11" t="s">
        <v>15</v>
      </c>
      <c r="D13" s="16">
        <v>87</v>
      </c>
      <c r="E13" s="10">
        <v>94.4</v>
      </c>
      <c r="F13" s="12">
        <v>97.3</v>
      </c>
      <c r="G13" s="10">
        <v>111.5</v>
      </c>
      <c r="H13" s="13">
        <v>122.9</v>
      </c>
    </row>
    <row r="14" spans="2:8" x14ac:dyDescent="0.3">
      <c r="B14" s="10">
        <v>297</v>
      </c>
      <c r="C14" s="11" t="s">
        <v>16</v>
      </c>
      <c r="D14" s="12">
        <v>62.6</v>
      </c>
      <c r="E14" s="10">
        <v>79.400000000000006</v>
      </c>
      <c r="F14" s="12">
        <v>92.1</v>
      </c>
      <c r="G14" s="10">
        <v>111.6</v>
      </c>
      <c r="H14" s="13">
        <v>125.3</v>
      </c>
    </row>
    <row r="15" spans="2:8" x14ac:dyDescent="0.3">
      <c r="B15" s="10">
        <v>210</v>
      </c>
      <c r="C15" s="11" t="s">
        <v>17</v>
      </c>
      <c r="D15" s="12">
        <v>46.6</v>
      </c>
      <c r="E15" s="10">
        <v>60.4</v>
      </c>
      <c r="F15" s="12">
        <v>72.400000000000006</v>
      </c>
      <c r="G15" s="14">
        <v>93</v>
      </c>
      <c r="H15" s="13">
        <v>110.2</v>
      </c>
    </row>
    <row r="16" spans="2:8" x14ac:dyDescent="0.3">
      <c r="B16" s="10">
        <v>149</v>
      </c>
      <c r="C16" s="11" t="s">
        <v>18</v>
      </c>
      <c r="D16" s="12">
        <v>34.1</v>
      </c>
      <c r="E16" s="10">
        <v>45.5</v>
      </c>
      <c r="F16" s="12">
        <v>55.9</v>
      </c>
      <c r="G16" s="10">
        <v>73.400000000000006</v>
      </c>
      <c r="H16" s="13">
        <v>90.9</v>
      </c>
    </row>
    <row r="17" spans="2:9" x14ac:dyDescent="0.3">
      <c r="B17" s="10">
        <v>105</v>
      </c>
      <c r="C17" s="11" t="s">
        <v>19</v>
      </c>
      <c r="D17" s="12">
        <v>28.4</v>
      </c>
      <c r="E17" s="10">
        <v>37.299999999999997</v>
      </c>
      <c r="F17" s="16">
        <v>46</v>
      </c>
      <c r="G17" s="10">
        <v>61.4</v>
      </c>
      <c r="H17" s="15">
        <v>77</v>
      </c>
    </row>
    <row r="18" spans="2:9" x14ac:dyDescent="0.3">
      <c r="B18" s="10">
        <v>74</v>
      </c>
      <c r="C18" s="11" t="s">
        <v>20</v>
      </c>
      <c r="D18" s="12">
        <v>21.1</v>
      </c>
      <c r="E18" s="10">
        <v>29.7</v>
      </c>
      <c r="F18" s="12">
        <v>36.700000000000003</v>
      </c>
      <c r="G18" s="10">
        <v>51.2</v>
      </c>
      <c r="H18" s="13">
        <v>69.3</v>
      </c>
    </row>
    <row r="19" spans="2:9" x14ac:dyDescent="0.3">
      <c r="B19" s="10">
        <v>53</v>
      </c>
      <c r="C19" s="11" t="s">
        <v>21</v>
      </c>
      <c r="D19" s="12">
        <v>19.7</v>
      </c>
      <c r="E19" s="10">
        <v>24.9</v>
      </c>
      <c r="F19" s="12">
        <v>31.3</v>
      </c>
      <c r="G19" s="14">
        <v>40</v>
      </c>
      <c r="H19" s="13">
        <v>55.7</v>
      </c>
    </row>
    <row r="20" spans="2:9" x14ac:dyDescent="0.3">
      <c r="B20" s="10">
        <v>44</v>
      </c>
      <c r="C20" s="11" t="s">
        <v>22</v>
      </c>
      <c r="D20" s="12">
        <v>11.4</v>
      </c>
      <c r="E20" s="10">
        <v>14.8</v>
      </c>
      <c r="F20" s="12">
        <v>21.2</v>
      </c>
      <c r="G20" s="10">
        <v>29.7</v>
      </c>
      <c r="H20" s="13">
        <v>39.5</v>
      </c>
    </row>
    <row r="21" spans="2:9" x14ac:dyDescent="0.3">
      <c r="B21" s="10">
        <v>37</v>
      </c>
      <c r="C21" s="11" t="s">
        <v>23</v>
      </c>
      <c r="D21" s="12">
        <v>12.7</v>
      </c>
      <c r="E21" s="10">
        <v>17.2</v>
      </c>
      <c r="F21" s="12">
        <v>20.6</v>
      </c>
      <c r="G21" s="10">
        <v>29.8</v>
      </c>
      <c r="H21" s="13">
        <v>30.8</v>
      </c>
    </row>
    <row r="22" spans="2:9" ht="15" thickBot="1" x14ac:dyDescent="0.35">
      <c r="B22" s="17" t="s">
        <v>24</v>
      </c>
      <c r="C22" s="18" t="s">
        <v>25</v>
      </c>
      <c r="D22" s="19">
        <v>11.2</v>
      </c>
      <c r="E22" s="20">
        <v>13.1</v>
      </c>
      <c r="F22" s="19">
        <v>11.8</v>
      </c>
      <c r="G22" s="20">
        <v>14.5</v>
      </c>
      <c r="H22" s="21">
        <v>12.8</v>
      </c>
    </row>
    <row r="23" spans="2:9" ht="15" thickBot="1" x14ac:dyDescent="0.35">
      <c r="B23" s="83" t="s">
        <v>26</v>
      </c>
      <c r="C23" s="84"/>
      <c r="D23" s="22">
        <f>SUM(D8:D22)</f>
        <v>1136.0000000000002</v>
      </c>
      <c r="E23" s="23">
        <f t="shared" ref="E23:H23" si="0">SUM(E8:E22)</f>
        <v>1135.5</v>
      </c>
      <c r="F23" s="22">
        <f t="shared" si="0"/>
        <v>1132.8999999999999</v>
      </c>
      <c r="G23" s="23">
        <f t="shared" si="0"/>
        <v>1127.5</v>
      </c>
      <c r="H23" s="22">
        <f t="shared" si="0"/>
        <v>1123.5999999999999</v>
      </c>
    </row>
    <row r="24" spans="2:9" ht="15" thickBot="1" x14ac:dyDescent="0.35"/>
    <row r="25" spans="2:9" ht="15" thickBot="1" x14ac:dyDescent="0.35">
      <c r="B25" s="24" t="s">
        <v>2</v>
      </c>
      <c r="C25" s="25" t="s">
        <v>3</v>
      </c>
      <c r="D25" s="26" t="s">
        <v>4</v>
      </c>
      <c r="E25" s="25" t="s">
        <v>27</v>
      </c>
      <c r="F25" s="25" t="s">
        <v>28</v>
      </c>
    </row>
    <row r="26" spans="2:9" ht="15" thickBot="1" x14ac:dyDescent="0.35">
      <c r="B26" s="10">
        <v>2380</v>
      </c>
      <c r="C26" s="11" t="s">
        <v>10</v>
      </c>
      <c r="D26" s="8">
        <v>61.8</v>
      </c>
      <c r="E26" s="51">
        <f>(D26*100)/$D$41</f>
        <v>5.4401408450704212</v>
      </c>
      <c r="F26" s="52">
        <f>(100-E26)</f>
        <v>94.559859154929583</v>
      </c>
    </row>
    <row r="27" spans="2:9" ht="15" thickBot="1" x14ac:dyDescent="0.35">
      <c r="B27" s="152">
        <v>2000</v>
      </c>
      <c r="C27" s="153" t="s">
        <v>11</v>
      </c>
      <c r="D27" s="152">
        <v>70.7</v>
      </c>
      <c r="E27" s="157">
        <f t="shared" ref="E27:E40" si="1">(D27*100)/$D$41</f>
        <v>6.2235915492957732</v>
      </c>
      <c r="F27" s="155">
        <f>(F26-E27)</f>
        <v>88.336267605633807</v>
      </c>
      <c r="H27" s="76" t="s">
        <v>34</v>
      </c>
      <c r="I27" s="77"/>
    </row>
    <row r="28" spans="2:9" x14ac:dyDescent="0.3">
      <c r="B28" s="152">
        <v>1410</v>
      </c>
      <c r="C28" s="153" t="s">
        <v>12</v>
      </c>
      <c r="D28" s="152">
        <v>284.8</v>
      </c>
      <c r="E28" s="158">
        <f t="shared" si="1"/>
        <v>25.070422535211261</v>
      </c>
      <c r="F28" s="159">
        <f t="shared" ref="F28:F39" si="2">(F27-E28)</f>
        <v>63.265845070422543</v>
      </c>
      <c r="H28" s="68" t="s">
        <v>29</v>
      </c>
      <c r="I28" s="69">
        <f>LOG10(B27/B28)</f>
        <v>0.15181088300860132</v>
      </c>
    </row>
    <row r="29" spans="2:9" x14ac:dyDescent="0.3">
      <c r="B29" s="10">
        <v>840</v>
      </c>
      <c r="C29" s="11" t="s">
        <v>13</v>
      </c>
      <c r="D29" s="10">
        <v>264.5</v>
      </c>
      <c r="E29" s="51">
        <f t="shared" si="1"/>
        <v>23.283450704225348</v>
      </c>
      <c r="F29" s="42">
        <f t="shared" si="2"/>
        <v>39.982394366197198</v>
      </c>
      <c r="G29" s="54"/>
      <c r="H29" s="59" t="s">
        <v>30</v>
      </c>
      <c r="I29" s="57">
        <f>LOG10(F27/F28)</f>
        <v>0.1449697319667565</v>
      </c>
    </row>
    <row r="30" spans="2:9" x14ac:dyDescent="0.3">
      <c r="B30" s="10">
        <v>590</v>
      </c>
      <c r="C30" s="11" t="s">
        <v>14</v>
      </c>
      <c r="D30" s="10">
        <v>119.4</v>
      </c>
      <c r="E30" s="43">
        <f t="shared" si="1"/>
        <v>10.510563380281688</v>
      </c>
      <c r="F30" s="47">
        <f t="shared" si="2"/>
        <v>29.47183098591551</v>
      </c>
      <c r="G30" s="54"/>
      <c r="H30" s="66" t="s">
        <v>31</v>
      </c>
      <c r="I30" s="72">
        <f>(I28/I29)</f>
        <v>1.0471902027342754</v>
      </c>
    </row>
    <row r="31" spans="2:9" x14ac:dyDescent="0.3">
      <c r="B31" s="10">
        <v>420</v>
      </c>
      <c r="C31" s="11" t="s">
        <v>15</v>
      </c>
      <c r="D31" s="14">
        <v>87</v>
      </c>
      <c r="E31" s="44">
        <f t="shared" si="1"/>
        <v>7.6584507042253502</v>
      </c>
      <c r="F31" s="48">
        <f t="shared" si="2"/>
        <v>21.813380281690158</v>
      </c>
      <c r="H31" s="60" t="s">
        <v>32</v>
      </c>
      <c r="I31" s="73">
        <f>(LOG10(B27)-(I30*(LOG10(F27/80))))</f>
        <v>3.2559494434113359</v>
      </c>
    </row>
    <row r="32" spans="2:9" ht="15" thickBot="1" x14ac:dyDescent="0.35">
      <c r="B32" s="10">
        <v>297</v>
      </c>
      <c r="C32" s="11" t="s">
        <v>16</v>
      </c>
      <c r="D32" s="10">
        <v>62.6</v>
      </c>
      <c r="E32" s="51">
        <f t="shared" si="1"/>
        <v>5.5105633802816891</v>
      </c>
      <c r="F32" s="42">
        <f t="shared" si="2"/>
        <v>16.30281690140847</v>
      </c>
      <c r="H32" s="70" t="s">
        <v>33</v>
      </c>
      <c r="I32" s="58">
        <f>10^I31</f>
        <v>1802.8078622527707</v>
      </c>
    </row>
    <row r="33" spans="2:9" x14ac:dyDescent="0.3">
      <c r="B33" s="10">
        <v>210</v>
      </c>
      <c r="C33" s="11" t="s">
        <v>17</v>
      </c>
      <c r="D33" s="10">
        <v>46.6</v>
      </c>
      <c r="E33" s="44">
        <f t="shared" si="1"/>
        <v>4.1021126760563371</v>
      </c>
      <c r="F33" s="48">
        <f t="shared" si="2"/>
        <v>12.200704225352133</v>
      </c>
    </row>
    <row r="34" spans="2:9" x14ac:dyDescent="0.3">
      <c r="B34" s="10">
        <v>149</v>
      </c>
      <c r="C34" s="11" t="s">
        <v>18</v>
      </c>
      <c r="D34" s="10">
        <v>34.1</v>
      </c>
      <c r="E34" s="51">
        <f t="shared" si="1"/>
        <v>3.0017605633802811</v>
      </c>
      <c r="F34" s="42">
        <f t="shared" si="2"/>
        <v>9.1989436619718532</v>
      </c>
    </row>
    <row r="35" spans="2:9" x14ac:dyDescent="0.3">
      <c r="B35" s="10">
        <v>105</v>
      </c>
      <c r="C35" s="11" t="s">
        <v>19</v>
      </c>
      <c r="D35" s="10">
        <v>28.4</v>
      </c>
      <c r="E35" s="44">
        <f t="shared" si="1"/>
        <v>2.4999999999999996</v>
      </c>
      <c r="F35" s="48">
        <f t="shared" si="2"/>
        <v>6.6989436619718532</v>
      </c>
    </row>
    <row r="36" spans="2:9" x14ac:dyDescent="0.3">
      <c r="B36" s="10">
        <v>74</v>
      </c>
      <c r="C36" s="11" t="s">
        <v>20</v>
      </c>
      <c r="D36" s="10">
        <v>21.1</v>
      </c>
      <c r="E36" s="51">
        <f t="shared" si="1"/>
        <v>1.8573943661971828</v>
      </c>
      <c r="F36" s="42">
        <f t="shared" si="2"/>
        <v>4.8415492957746702</v>
      </c>
    </row>
    <row r="37" spans="2:9" x14ac:dyDescent="0.3">
      <c r="B37" s="10">
        <v>53</v>
      </c>
      <c r="C37" s="11" t="s">
        <v>21</v>
      </c>
      <c r="D37" s="10">
        <v>19.7</v>
      </c>
      <c r="E37" s="44">
        <f t="shared" si="1"/>
        <v>1.7341549295774645</v>
      </c>
      <c r="F37" s="48">
        <f t="shared" si="2"/>
        <v>3.1073943661972057</v>
      </c>
    </row>
    <row r="38" spans="2:9" x14ac:dyDescent="0.3">
      <c r="B38" s="10">
        <v>44</v>
      </c>
      <c r="C38" s="11" t="s">
        <v>22</v>
      </c>
      <c r="D38" s="10">
        <v>11.4</v>
      </c>
      <c r="E38" s="51">
        <f t="shared" si="1"/>
        <v>1.0035211267605633</v>
      </c>
      <c r="F38" s="42">
        <f t="shared" si="2"/>
        <v>2.1038732394366422</v>
      </c>
    </row>
    <row r="39" spans="2:9" x14ac:dyDescent="0.3">
      <c r="B39" s="10">
        <v>37</v>
      </c>
      <c r="C39" s="11" t="s">
        <v>23</v>
      </c>
      <c r="D39" s="10">
        <v>12.7</v>
      </c>
      <c r="E39" s="44">
        <f t="shared" si="1"/>
        <v>1.117957746478873</v>
      </c>
      <c r="F39" s="48">
        <f t="shared" si="2"/>
        <v>0.98591549295776915</v>
      </c>
    </row>
    <row r="40" spans="2:9" ht="15" thickBot="1" x14ac:dyDescent="0.35">
      <c r="B40" s="17" t="s">
        <v>24</v>
      </c>
      <c r="C40" s="18" t="s">
        <v>25</v>
      </c>
      <c r="D40" s="20">
        <v>11.2</v>
      </c>
      <c r="E40" s="51">
        <f t="shared" si="1"/>
        <v>0.98591549295774628</v>
      </c>
      <c r="F40" s="53">
        <v>0</v>
      </c>
    </row>
    <row r="41" spans="2:9" ht="15" thickBot="1" x14ac:dyDescent="0.35">
      <c r="B41" s="74" t="s">
        <v>26</v>
      </c>
      <c r="C41" s="75"/>
      <c r="D41" s="22">
        <f>SUM(D26:D40)</f>
        <v>1136.0000000000002</v>
      </c>
      <c r="E41" s="30">
        <f>E26+E27+E28+E29+E30+E31+E32+E33+E34+E35+E36+E37+E38+E39+E40</f>
        <v>99.999999999999986</v>
      </c>
      <c r="F41" s="30"/>
    </row>
    <row r="42" spans="2:9" ht="15" thickBot="1" x14ac:dyDescent="0.35"/>
    <row r="43" spans="2:9" ht="15" thickBot="1" x14ac:dyDescent="0.35">
      <c r="B43" s="24" t="s">
        <v>2</v>
      </c>
      <c r="C43" s="25" t="s">
        <v>3</v>
      </c>
      <c r="D43" s="33" t="s">
        <v>5</v>
      </c>
      <c r="E43" s="35" t="s">
        <v>27</v>
      </c>
      <c r="F43" s="35" t="s">
        <v>28</v>
      </c>
    </row>
    <row r="44" spans="2:9" ht="15" thickBot="1" x14ac:dyDescent="0.35">
      <c r="B44" s="10">
        <v>2380</v>
      </c>
      <c r="C44" s="11" t="s">
        <v>10</v>
      </c>
      <c r="D44" s="32">
        <v>43.1</v>
      </c>
      <c r="E44" s="42">
        <f>(D44*100)/$D$59</f>
        <v>3.7956847203874946</v>
      </c>
      <c r="F44" s="42">
        <f>(100-E44)</f>
        <v>96.204315279612501</v>
      </c>
      <c r="H44" s="76" t="s">
        <v>34</v>
      </c>
      <c r="I44" s="77"/>
    </row>
    <row r="45" spans="2:9" x14ac:dyDescent="0.3">
      <c r="B45" s="152">
        <v>2000</v>
      </c>
      <c r="C45" s="153" t="s">
        <v>11</v>
      </c>
      <c r="D45" s="152">
        <v>55.2</v>
      </c>
      <c r="E45" s="154">
        <f t="shared" ref="E45:E58" si="3">(D45*100)/$D$59</f>
        <v>4.861294583883752</v>
      </c>
      <c r="F45" s="155">
        <f>(F44-E45)</f>
        <v>91.343020695728754</v>
      </c>
      <c r="H45" s="68" t="s">
        <v>29</v>
      </c>
      <c r="I45" s="69">
        <f>LOG10(B45/B46)</f>
        <v>0.15181088300860132</v>
      </c>
    </row>
    <row r="46" spans="2:9" x14ac:dyDescent="0.3">
      <c r="B46" s="152">
        <v>1410</v>
      </c>
      <c r="C46" s="153" t="s">
        <v>12</v>
      </c>
      <c r="D46" s="152">
        <v>227.3</v>
      </c>
      <c r="E46" s="154">
        <f t="shared" si="3"/>
        <v>20.01761338617349</v>
      </c>
      <c r="F46" s="156">
        <f t="shared" ref="F46:F57" si="4">(F45-E46)</f>
        <v>71.32540730955526</v>
      </c>
      <c r="H46" s="64" t="s">
        <v>30</v>
      </c>
      <c r="I46" s="65">
        <f>LOG10(F45/F46)</f>
        <v>0.10743110913130748</v>
      </c>
    </row>
    <row r="47" spans="2:9" x14ac:dyDescent="0.3">
      <c r="B47" s="10">
        <v>840</v>
      </c>
      <c r="C47" s="11" t="s">
        <v>13</v>
      </c>
      <c r="D47" s="10">
        <v>271.39999999999998</v>
      </c>
      <c r="E47" s="43">
        <f t="shared" si="3"/>
        <v>23.901365037428441</v>
      </c>
      <c r="F47" s="47">
        <f t="shared" si="4"/>
        <v>47.424042272126819</v>
      </c>
      <c r="H47" s="66" t="s">
        <v>31</v>
      </c>
      <c r="I47" s="65">
        <f>(I45/I46)</f>
        <v>1.4130998389214315</v>
      </c>
    </row>
    <row r="48" spans="2:9" x14ac:dyDescent="0.3">
      <c r="B48" s="10">
        <v>590</v>
      </c>
      <c r="C48" s="11" t="s">
        <v>14</v>
      </c>
      <c r="D48" s="10">
        <v>121.8</v>
      </c>
      <c r="E48" s="43">
        <f t="shared" si="3"/>
        <v>10.726552179656538</v>
      </c>
      <c r="F48" s="47">
        <f t="shared" si="4"/>
        <v>36.697490092470282</v>
      </c>
      <c r="H48" s="67" t="s">
        <v>32</v>
      </c>
      <c r="I48" s="65">
        <f>(LOG10(B45)-(I47*(LOG10(F45/80))))</f>
        <v>3.2196561008588893</v>
      </c>
    </row>
    <row r="49" spans="2:9" ht="15" thickBot="1" x14ac:dyDescent="0.35">
      <c r="B49" s="10">
        <v>420</v>
      </c>
      <c r="C49" s="11" t="s">
        <v>15</v>
      </c>
      <c r="D49" s="10">
        <v>94.4</v>
      </c>
      <c r="E49" s="43">
        <f t="shared" si="3"/>
        <v>8.313518273888155</v>
      </c>
      <c r="F49" s="47">
        <f t="shared" si="4"/>
        <v>28.383971818582125</v>
      </c>
      <c r="H49" s="61" t="s">
        <v>33</v>
      </c>
      <c r="I49" s="58">
        <f>10^I48</f>
        <v>1658.273272042718</v>
      </c>
    </row>
    <row r="50" spans="2:9" x14ac:dyDescent="0.3">
      <c r="B50" s="10">
        <v>297</v>
      </c>
      <c r="C50" s="11" t="s">
        <v>16</v>
      </c>
      <c r="D50" s="10">
        <v>79.400000000000006</v>
      </c>
      <c r="E50" s="43">
        <f t="shared" si="3"/>
        <v>6.9925143108762668</v>
      </c>
      <c r="F50" s="47">
        <f t="shared" si="4"/>
        <v>21.391457507705859</v>
      </c>
    </row>
    <row r="51" spans="2:9" x14ac:dyDescent="0.3">
      <c r="B51" s="10">
        <v>210</v>
      </c>
      <c r="C51" s="11" t="s">
        <v>17</v>
      </c>
      <c r="D51" s="10">
        <v>60.4</v>
      </c>
      <c r="E51" s="44">
        <f t="shared" si="3"/>
        <v>5.3192426243945397</v>
      </c>
      <c r="F51" s="48">
        <f t="shared" si="4"/>
        <v>16.072214883311318</v>
      </c>
    </row>
    <row r="52" spans="2:9" x14ac:dyDescent="0.3">
      <c r="B52" s="10">
        <v>149</v>
      </c>
      <c r="C52" s="11" t="s">
        <v>18</v>
      </c>
      <c r="D52" s="10">
        <v>45.5</v>
      </c>
      <c r="E52" s="45">
        <f t="shared" si="3"/>
        <v>4.0070453544693967</v>
      </c>
      <c r="F52" s="49">
        <f t="shared" si="4"/>
        <v>12.065169528841921</v>
      </c>
    </row>
    <row r="53" spans="2:9" x14ac:dyDescent="0.3">
      <c r="B53" s="10">
        <v>105</v>
      </c>
      <c r="C53" s="11" t="s">
        <v>19</v>
      </c>
      <c r="D53" s="10">
        <v>37.299999999999997</v>
      </c>
      <c r="E53" s="45">
        <f t="shared" si="3"/>
        <v>3.2848965213562304</v>
      </c>
      <c r="F53" s="49">
        <f t="shared" si="4"/>
        <v>8.7802730074856896</v>
      </c>
    </row>
    <row r="54" spans="2:9" x14ac:dyDescent="0.3">
      <c r="B54" s="10">
        <v>74</v>
      </c>
      <c r="C54" s="11" t="s">
        <v>20</v>
      </c>
      <c r="D54" s="10">
        <v>29.7</v>
      </c>
      <c r="E54" s="45">
        <f t="shared" si="3"/>
        <v>2.6155878467635403</v>
      </c>
      <c r="F54" s="49">
        <f t="shared" si="4"/>
        <v>6.1646851607221489</v>
      </c>
    </row>
    <row r="55" spans="2:9" x14ac:dyDescent="0.3">
      <c r="B55" s="10">
        <v>53</v>
      </c>
      <c r="C55" s="11" t="s">
        <v>21</v>
      </c>
      <c r="D55" s="10">
        <v>24.9</v>
      </c>
      <c r="E55" s="45">
        <f t="shared" si="3"/>
        <v>2.1928665785997357</v>
      </c>
      <c r="F55" s="49">
        <f t="shared" si="4"/>
        <v>3.9718185821224132</v>
      </c>
    </row>
    <row r="56" spans="2:9" x14ac:dyDescent="0.3">
      <c r="B56" s="10">
        <v>44</v>
      </c>
      <c r="C56" s="11" t="s">
        <v>22</v>
      </c>
      <c r="D56" s="10">
        <v>14.8</v>
      </c>
      <c r="E56" s="45">
        <f t="shared" si="3"/>
        <v>1.3033905768383971</v>
      </c>
      <c r="F56" s="49">
        <f t="shared" si="4"/>
        <v>2.6684280052840164</v>
      </c>
    </row>
    <row r="57" spans="2:9" x14ac:dyDescent="0.3">
      <c r="B57" s="10">
        <v>37</v>
      </c>
      <c r="C57" s="11" t="s">
        <v>23</v>
      </c>
      <c r="D57" s="10">
        <v>17.2</v>
      </c>
      <c r="E57" s="45">
        <f t="shared" si="3"/>
        <v>1.5147512109202994</v>
      </c>
      <c r="F57" s="49">
        <f t="shared" si="4"/>
        <v>1.153676794363717</v>
      </c>
    </row>
    <row r="58" spans="2:9" ht="15" thickBot="1" x14ac:dyDescent="0.35">
      <c r="B58" s="17" t="s">
        <v>24</v>
      </c>
      <c r="C58" s="18" t="s">
        <v>25</v>
      </c>
      <c r="D58" s="20">
        <v>13.1</v>
      </c>
      <c r="E58" s="46">
        <f t="shared" si="3"/>
        <v>1.1536767943637165</v>
      </c>
      <c r="F58" s="29">
        <v>0</v>
      </c>
    </row>
    <row r="59" spans="2:9" ht="15" thickBot="1" x14ac:dyDescent="0.35">
      <c r="B59" s="74" t="s">
        <v>26</v>
      </c>
      <c r="C59" s="75"/>
      <c r="D59" s="23">
        <f t="shared" ref="D59" si="5">SUM(D44:D58)</f>
        <v>1135.5</v>
      </c>
      <c r="E59" s="29">
        <f>E44+E45+E46+E47+E48+E49+E50+E51+E52+E53+E54+E55+E56+E57+E58</f>
        <v>99.999999999999986</v>
      </c>
      <c r="F59" s="34"/>
    </row>
    <row r="60" spans="2:9" ht="15" thickBot="1" x14ac:dyDescent="0.35"/>
    <row r="61" spans="2:9" ht="15" thickBot="1" x14ac:dyDescent="0.35">
      <c r="B61" s="24" t="s">
        <v>2</v>
      </c>
      <c r="C61" s="27" t="s">
        <v>3</v>
      </c>
      <c r="D61" s="26" t="s">
        <v>6</v>
      </c>
      <c r="E61" s="27" t="s">
        <v>27</v>
      </c>
      <c r="F61" s="26" t="s">
        <v>28</v>
      </c>
    </row>
    <row r="62" spans="2:9" ht="15" thickBot="1" x14ac:dyDescent="0.35">
      <c r="B62" s="10">
        <v>2380</v>
      </c>
      <c r="C62" s="11" t="s">
        <v>10</v>
      </c>
      <c r="D62" s="8">
        <v>33.799999999999997</v>
      </c>
      <c r="E62" s="51">
        <f>(D62*100)/$D$77</f>
        <v>2.9834936887633505</v>
      </c>
      <c r="F62" s="42">
        <f>(100-E62)</f>
        <v>97.016506311236654</v>
      </c>
    </row>
    <row r="63" spans="2:9" ht="15" thickBot="1" x14ac:dyDescent="0.35">
      <c r="B63" s="152">
        <v>2000</v>
      </c>
      <c r="C63" s="153" t="s">
        <v>11</v>
      </c>
      <c r="D63" s="152">
        <v>41.1</v>
      </c>
      <c r="E63" s="157">
        <f t="shared" ref="E63:E76" si="6">(D63*100)/$D$77</f>
        <v>3.6278577103009977</v>
      </c>
      <c r="F63" s="155">
        <f>(F62-E63)</f>
        <v>93.388648600935653</v>
      </c>
      <c r="H63" s="78" t="s">
        <v>34</v>
      </c>
      <c r="I63" s="79"/>
    </row>
    <row r="64" spans="2:9" x14ac:dyDescent="0.3">
      <c r="B64" s="152">
        <v>1410</v>
      </c>
      <c r="C64" s="153" t="s">
        <v>12</v>
      </c>
      <c r="D64" s="152">
        <v>180.4</v>
      </c>
      <c r="E64" s="160">
        <f t="shared" si="6"/>
        <v>15.923735545944039</v>
      </c>
      <c r="F64" s="161">
        <f t="shared" ref="F64:F75" si="7">(F63-E64)</f>
        <v>77.464913054991612</v>
      </c>
      <c r="H64" s="68" t="s">
        <v>29</v>
      </c>
      <c r="I64" s="69">
        <f>LOG10(B63/B64)</f>
        <v>0.15181088300860132</v>
      </c>
    </row>
    <row r="65" spans="2:9" x14ac:dyDescent="0.3">
      <c r="B65" s="10">
        <v>840</v>
      </c>
      <c r="C65" s="11" t="s">
        <v>13</v>
      </c>
      <c r="D65" s="10">
        <v>261.89999999999998</v>
      </c>
      <c r="E65" s="44">
        <f t="shared" si="6"/>
        <v>23.117662635713653</v>
      </c>
      <c r="F65" s="48">
        <f t="shared" si="7"/>
        <v>54.347250419277955</v>
      </c>
      <c r="G65" s="28"/>
      <c r="H65" s="62" t="s">
        <v>30</v>
      </c>
      <c r="I65" s="57">
        <f>LOG10(F63/F64)</f>
        <v>8.1189053132512221E-2</v>
      </c>
    </row>
    <row r="66" spans="2:9" x14ac:dyDescent="0.3">
      <c r="B66" s="10">
        <v>590</v>
      </c>
      <c r="C66" s="11" t="s">
        <v>14</v>
      </c>
      <c r="D66" s="10">
        <v>130.4</v>
      </c>
      <c r="E66" s="44">
        <f t="shared" si="6"/>
        <v>11.510283343631389</v>
      </c>
      <c r="F66" s="48">
        <f t="shared" si="7"/>
        <v>42.836967075646569</v>
      </c>
      <c r="G66" s="28"/>
      <c r="H66" s="66" t="s">
        <v>31</v>
      </c>
      <c r="I66" s="65">
        <f>I64/I65</f>
        <v>1.8698442357841532</v>
      </c>
    </row>
    <row r="67" spans="2:9" x14ac:dyDescent="0.3">
      <c r="B67" s="10">
        <v>420</v>
      </c>
      <c r="C67" s="11" t="s">
        <v>15</v>
      </c>
      <c r="D67" s="10">
        <v>97.3</v>
      </c>
      <c r="E67" s="51">
        <f t="shared" si="6"/>
        <v>8.5885779857004163</v>
      </c>
      <c r="F67" s="42">
        <f t="shared" si="7"/>
        <v>34.248389089946151</v>
      </c>
      <c r="H67" s="60" t="s">
        <v>32</v>
      </c>
      <c r="I67" s="57">
        <f>(LOG10(B63)-(I66*(LOG10(F63/80))))</f>
        <v>3.1753687893453484</v>
      </c>
    </row>
    <row r="68" spans="2:9" ht="15" thickBot="1" x14ac:dyDescent="0.35">
      <c r="B68" s="10">
        <v>297</v>
      </c>
      <c r="C68" s="11" t="s">
        <v>16</v>
      </c>
      <c r="D68" s="10">
        <v>92.1</v>
      </c>
      <c r="E68" s="44">
        <f t="shared" si="6"/>
        <v>8.1295789566599002</v>
      </c>
      <c r="F68" s="48">
        <f t="shared" si="7"/>
        <v>26.118810133286253</v>
      </c>
      <c r="H68" s="70" t="s">
        <v>33</v>
      </c>
      <c r="I68" s="71">
        <f>10^I67</f>
        <v>1497.5067524157535</v>
      </c>
    </row>
    <row r="69" spans="2:9" x14ac:dyDescent="0.3">
      <c r="B69" s="10">
        <v>210</v>
      </c>
      <c r="C69" s="11" t="s">
        <v>17</v>
      </c>
      <c r="D69" s="10">
        <v>72.400000000000006</v>
      </c>
      <c r="E69" s="51">
        <f t="shared" si="6"/>
        <v>6.3906787889487173</v>
      </c>
      <c r="F69" s="42">
        <f t="shared" si="7"/>
        <v>19.728131344337534</v>
      </c>
      <c r="I69" s="55"/>
    </row>
    <row r="70" spans="2:9" x14ac:dyDescent="0.3">
      <c r="B70" s="10">
        <v>149</v>
      </c>
      <c r="C70" s="11" t="s">
        <v>18</v>
      </c>
      <c r="D70" s="10">
        <v>55.9</v>
      </c>
      <c r="E70" s="44">
        <f t="shared" si="6"/>
        <v>4.9342395621855424</v>
      </c>
      <c r="F70" s="48">
        <f t="shared" si="7"/>
        <v>14.793891782151992</v>
      </c>
    </row>
    <row r="71" spans="2:9" x14ac:dyDescent="0.3">
      <c r="B71" s="10">
        <v>105</v>
      </c>
      <c r="C71" s="11" t="s">
        <v>19</v>
      </c>
      <c r="D71" s="14">
        <v>46</v>
      </c>
      <c r="E71" s="51">
        <f t="shared" si="6"/>
        <v>4.0603760261276376</v>
      </c>
      <c r="F71" s="42">
        <f t="shared" si="7"/>
        <v>10.733515756024353</v>
      </c>
    </row>
    <row r="72" spans="2:9" x14ac:dyDescent="0.3">
      <c r="B72" s="10">
        <v>74</v>
      </c>
      <c r="C72" s="11" t="s">
        <v>20</v>
      </c>
      <c r="D72" s="10">
        <v>36.700000000000003</v>
      </c>
      <c r="E72" s="44">
        <f t="shared" si="6"/>
        <v>3.2394739164974853</v>
      </c>
      <c r="F72" s="48">
        <f t="shared" si="7"/>
        <v>7.4940418395268678</v>
      </c>
    </row>
    <row r="73" spans="2:9" x14ac:dyDescent="0.3">
      <c r="B73" s="10">
        <v>53</v>
      </c>
      <c r="C73" s="11" t="s">
        <v>21</v>
      </c>
      <c r="D73" s="10">
        <v>31.3</v>
      </c>
      <c r="E73" s="51">
        <f t="shared" si="6"/>
        <v>2.7628210786477188</v>
      </c>
      <c r="F73" s="42">
        <f t="shared" si="7"/>
        <v>4.7312207608791486</v>
      </c>
    </row>
    <row r="74" spans="2:9" x14ac:dyDescent="0.3">
      <c r="B74" s="10">
        <v>44</v>
      </c>
      <c r="C74" s="11" t="s">
        <v>22</v>
      </c>
      <c r="D74" s="10">
        <v>21.2</v>
      </c>
      <c r="E74" s="44">
        <f t="shared" si="6"/>
        <v>1.8713037337805634</v>
      </c>
      <c r="F74" s="48">
        <f>(F73-E74)</f>
        <v>2.859917027098585</v>
      </c>
    </row>
    <row r="75" spans="2:9" x14ac:dyDescent="0.3">
      <c r="B75" s="10">
        <v>37</v>
      </c>
      <c r="C75" s="11" t="s">
        <v>23</v>
      </c>
      <c r="D75" s="10">
        <v>20.6</v>
      </c>
      <c r="E75" s="51">
        <f t="shared" si="6"/>
        <v>1.8183423073528115</v>
      </c>
      <c r="F75" s="42">
        <f t="shared" si="7"/>
        <v>1.0415747197457734</v>
      </c>
    </row>
    <row r="76" spans="2:9" ht="15" thickBot="1" x14ac:dyDescent="0.35">
      <c r="B76" s="17" t="s">
        <v>24</v>
      </c>
      <c r="C76" s="18" t="s">
        <v>25</v>
      </c>
      <c r="D76" s="20">
        <v>11.8</v>
      </c>
      <c r="E76" s="44">
        <f t="shared" si="6"/>
        <v>1.0415747197457852</v>
      </c>
      <c r="F76" s="48">
        <v>0</v>
      </c>
    </row>
    <row r="77" spans="2:9" ht="15" thickBot="1" x14ac:dyDescent="0.35">
      <c r="B77" s="74" t="s">
        <v>26</v>
      </c>
      <c r="C77" s="75"/>
      <c r="D77" s="38">
        <f t="shared" ref="D77" si="8">SUM(D62:D76)</f>
        <v>1132.8999999999999</v>
      </c>
      <c r="E77" s="31">
        <f>SUM(E62:E76)</f>
        <v>100</v>
      </c>
      <c r="F77" s="28"/>
    </row>
    <row r="78" spans="2:9" ht="15" thickBot="1" x14ac:dyDescent="0.35">
      <c r="E78" s="39"/>
      <c r="F78" s="39"/>
    </row>
    <row r="79" spans="2:9" ht="15" thickBot="1" x14ac:dyDescent="0.35">
      <c r="B79" s="24" t="s">
        <v>2</v>
      </c>
      <c r="C79" s="27" t="s">
        <v>3</v>
      </c>
      <c r="D79" s="26" t="s">
        <v>7</v>
      </c>
      <c r="E79" s="26" t="s">
        <v>27</v>
      </c>
      <c r="F79" s="26" t="s">
        <v>28</v>
      </c>
    </row>
    <row r="80" spans="2:9" ht="15" thickBot="1" x14ac:dyDescent="0.35">
      <c r="B80" s="10">
        <v>2380</v>
      </c>
      <c r="C80" s="11" t="s">
        <v>10</v>
      </c>
      <c r="D80" s="10">
        <v>23.3</v>
      </c>
      <c r="E80" s="50">
        <f>(D80*100)/$D$95</f>
        <v>2.0665188470066518</v>
      </c>
      <c r="F80" s="52">
        <f>(100-E80)</f>
        <v>97.933481152993352</v>
      </c>
    </row>
    <row r="81" spans="2:9" ht="15" thickBot="1" x14ac:dyDescent="0.35">
      <c r="B81" s="10">
        <v>2000</v>
      </c>
      <c r="C81" s="11" t="s">
        <v>11</v>
      </c>
      <c r="D81" s="14">
        <v>27</v>
      </c>
      <c r="E81" s="56">
        <f t="shared" ref="E81:E94" si="9">(D81*100)/$D$95</f>
        <v>2.3946784922394677</v>
      </c>
      <c r="F81" s="48">
        <f>(F80-E81)</f>
        <v>95.538802660753888</v>
      </c>
      <c r="H81" s="76" t="s">
        <v>34</v>
      </c>
      <c r="I81" s="77"/>
    </row>
    <row r="82" spans="2:9" x14ac:dyDescent="0.3">
      <c r="B82" s="152">
        <v>1410</v>
      </c>
      <c r="C82" s="153" t="s">
        <v>12</v>
      </c>
      <c r="D82" s="152">
        <v>114.2</v>
      </c>
      <c r="E82" s="162">
        <f t="shared" si="9"/>
        <v>10.128603104212861</v>
      </c>
      <c r="F82" s="161">
        <f t="shared" ref="F82:F93" si="10">(F81-E82)</f>
        <v>85.410199556541031</v>
      </c>
      <c r="H82" s="68" t="s">
        <v>29</v>
      </c>
      <c r="I82" s="69">
        <f>LOG10(B82/B83)</f>
        <v>0.22493982659349826</v>
      </c>
    </row>
    <row r="83" spans="2:9" x14ac:dyDescent="0.3">
      <c r="B83" s="152">
        <v>840</v>
      </c>
      <c r="C83" s="153" t="s">
        <v>13</v>
      </c>
      <c r="D83" s="152">
        <v>207.2</v>
      </c>
      <c r="E83" s="163">
        <f t="shared" si="9"/>
        <v>18.376940133037692</v>
      </c>
      <c r="F83" s="155">
        <f t="shared" si="10"/>
        <v>67.033259423503338</v>
      </c>
      <c r="H83" s="64" t="s">
        <v>30</v>
      </c>
      <c r="I83" s="65">
        <f>LOG10(F82/F83)</f>
        <v>0.1052193995435388</v>
      </c>
    </row>
    <row r="84" spans="2:9" x14ac:dyDescent="0.3">
      <c r="B84" s="10">
        <v>590</v>
      </c>
      <c r="C84" s="11" t="s">
        <v>14</v>
      </c>
      <c r="D84" s="10">
        <v>139.69999999999999</v>
      </c>
      <c r="E84" s="50">
        <f t="shared" si="9"/>
        <v>12.390243902439023</v>
      </c>
      <c r="F84" s="42">
        <f t="shared" si="10"/>
        <v>54.643015521064314</v>
      </c>
      <c r="H84" s="66" t="s">
        <v>31</v>
      </c>
      <c r="I84" s="65">
        <f>I82/I83</f>
        <v>2.1378170524573301</v>
      </c>
    </row>
    <row r="85" spans="2:9" x14ac:dyDescent="0.3">
      <c r="B85" s="10">
        <v>420</v>
      </c>
      <c r="C85" s="11" t="s">
        <v>15</v>
      </c>
      <c r="D85" s="10">
        <v>111.5</v>
      </c>
      <c r="E85" s="56">
        <f t="shared" si="9"/>
        <v>9.8891352549889131</v>
      </c>
      <c r="F85" s="48">
        <f t="shared" si="10"/>
        <v>44.753880266075399</v>
      </c>
      <c r="H85" s="67" t="s">
        <v>32</v>
      </c>
      <c r="I85" s="65">
        <f>(LOG10(B82)-(I84*(LOG10(F82/80))))</f>
        <v>3.0884628873711457</v>
      </c>
    </row>
    <row r="86" spans="2:9" ht="15" thickBot="1" x14ac:dyDescent="0.35">
      <c r="B86" s="10">
        <v>297</v>
      </c>
      <c r="C86" s="11" t="s">
        <v>16</v>
      </c>
      <c r="D86" s="10">
        <v>111.6</v>
      </c>
      <c r="E86" s="50">
        <f t="shared" si="9"/>
        <v>9.8980044345898008</v>
      </c>
      <c r="F86" s="42">
        <f t="shared" si="10"/>
        <v>34.855875831485598</v>
      </c>
      <c r="H86" s="61" t="s">
        <v>33</v>
      </c>
      <c r="I86" s="58">
        <f>10^I85</f>
        <v>1225.9221370426044</v>
      </c>
    </row>
    <row r="87" spans="2:9" x14ac:dyDescent="0.3">
      <c r="B87" s="10">
        <v>210</v>
      </c>
      <c r="C87" s="11" t="s">
        <v>17</v>
      </c>
      <c r="D87" s="14">
        <v>93</v>
      </c>
      <c r="E87" s="56">
        <f t="shared" si="9"/>
        <v>8.2483370288248334</v>
      </c>
      <c r="F87" s="48">
        <f t="shared" si="10"/>
        <v>26.607538802660763</v>
      </c>
    </row>
    <row r="88" spans="2:9" x14ac:dyDescent="0.3">
      <c r="B88" s="10">
        <v>149</v>
      </c>
      <c r="C88" s="11" t="s">
        <v>18</v>
      </c>
      <c r="D88" s="10">
        <v>73.400000000000006</v>
      </c>
      <c r="E88" s="56">
        <f t="shared" si="9"/>
        <v>6.5099778270509985</v>
      </c>
      <c r="F88" s="48">
        <f t="shared" si="10"/>
        <v>20.097560975609763</v>
      </c>
    </row>
    <row r="89" spans="2:9" x14ac:dyDescent="0.3">
      <c r="B89" s="10">
        <v>105</v>
      </c>
      <c r="C89" s="11" t="s">
        <v>19</v>
      </c>
      <c r="D89" s="10">
        <v>61.4</v>
      </c>
      <c r="E89" s="50">
        <f t="shared" si="9"/>
        <v>5.4456762749445673</v>
      </c>
      <c r="F89" s="42">
        <f t="shared" si="10"/>
        <v>14.651884700665196</v>
      </c>
    </row>
    <row r="90" spans="2:9" x14ac:dyDescent="0.3">
      <c r="B90" s="10">
        <v>74</v>
      </c>
      <c r="C90" s="11" t="s">
        <v>20</v>
      </c>
      <c r="D90" s="10">
        <v>51.2</v>
      </c>
      <c r="E90" s="56">
        <f t="shared" si="9"/>
        <v>4.541019955654102</v>
      </c>
      <c r="F90" s="48">
        <f t="shared" si="10"/>
        <v>10.110864745011094</v>
      </c>
    </row>
    <row r="91" spans="2:9" x14ac:dyDescent="0.3">
      <c r="B91" s="10">
        <v>53</v>
      </c>
      <c r="C91" s="11" t="s">
        <v>21</v>
      </c>
      <c r="D91" s="14">
        <v>40</v>
      </c>
      <c r="E91" s="50">
        <f t="shared" si="9"/>
        <v>3.5476718403547673</v>
      </c>
      <c r="F91" s="42">
        <f t="shared" si="10"/>
        <v>6.5631929046563267</v>
      </c>
    </row>
    <row r="92" spans="2:9" x14ac:dyDescent="0.3">
      <c r="B92" s="10">
        <v>44</v>
      </c>
      <c r="C92" s="11" t="s">
        <v>22</v>
      </c>
      <c r="D92" s="10">
        <v>29.7</v>
      </c>
      <c r="E92" s="56">
        <f t="shared" si="9"/>
        <v>2.6341463414634148</v>
      </c>
      <c r="F92" s="48">
        <f t="shared" si="10"/>
        <v>3.9290465631929119</v>
      </c>
    </row>
    <row r="93" spans="2:9" x14ac:dyDescent="0.3">
      <c r="B93" s="10">
        <v>37</v>
      </c>
      <c r="C93" s="11" t="s">
        <v>23</v>
      </c>
      <c r="D93" s="10">
        <v>29.8</v>
      </c>
      <c r="E93" s="56">
        <f t="shared" si="9"/>
        <v>2.6430155210643016</v>
      </c>
      <c r="F93" s="48">
        <f t="shared" si="10"/>
        <v>1.2860310421286103</v>
      </c>
    </row>
    <row r="94" spans="2:9" ht="15" thickBot="1" x14ac:dyDescent="0.35">
      <c r="B94" s="17" t="s">
        <v>24</v>
      </c>
      <c r="C94" s="18" t="s">
        <v>25</v>
      </c>
      <c r="D94" s="20">
        <v>14.5</v>
      </c>
      <c r="E94" s="50">
        <f t="shared" si="9"/>
        <v>1.2860310421286032</v>
      </c>
      <c r="F94" s="53">
        <v>0</v>
      </c>
    </row>
    <row r="95" spans="2:9" ht="15" thickBot="1" x14ac:dyDescent="0.35">
      <c r="B95" s="74" t="s">
        <v>26</v>
      </c>
      <c r="C95" s="75"/>
      <c r="D95" s="22">
        <f t="shared" ref="D95" si="11">SUM(D80:D94)</f>
        <v>1127.5</v>
      </c>
      <c r="E95" s="40">
        <f>SUM(E80:E94)</f>
        <v>100.00000000000003</v>
      </c>
      <c r="F95" s="29"/>
    </row>
    <row r="96" spans="2:9" ht="15" thickBot="1" x14ac:dyDescent="0.35">
      <c r="E96" s="39"/>
    </row>
    <row r="97" spans="2:9" ht="15" thickBot="1" x14ac:dyDescent="0.35">
      <c r="B97" s="24" t="s">
        <v>2</v>
      </c>
      <c r="C97" s="27" t="s">
        <v>3</v>
      </c>
      <c r="D97" s="26" t="s">
        <v>8</v>
      </c>
      <c r="E97" s="26" t="s">
        <v>27</v>
      </c>
      <c r="F97" s="26" t="s">
        <v>28</v>
      </c>
    </row>
    <row r="98" spans="2:9" ht="15" thickBot="1" x14ac:dyDescent="0.35">
      <c r="B98" s="10">
        <v>2380</v>
      </c>
      <c r="C98" s="11" t="s">
        <v>10</v>
      </c>
      <c r="D98" s="13">
        <v>16.8</v>
      </c>
      <c r="E98" s="52">
        <f>(D98*100)/$D$113</f>
        <v>1.4951940192239233</v>
      </c>
      <c r="F98" s="52">
        <f>(100-E98)</f>
        <v>98.504805980776084</v>
      </c>
    </row>
    <row r="99" spans="2:9" ht="15" thickBot="1" x14ac:dyDescent="0.35">
      <c r="B99" s="10">
        <v>2000</v>
      </c>
      <c r="C99" s="11" t="s">
        <v>11</v>
      </c>
      <c r="D99" s="14">
        <v>19</v>
      </c>
      <c r="E99" s="44">
        <f t="shared" ref="E99:E112" si="12">(D99*100)/$D$113</f>
        <v>1.6909932360270561</v>
      </c>
      <c r="F99" s="48">
        <f>(F98-E99)</f>
        <v>96.813812744749029</v>
      </c>
      <c r="H99" s="76" t="s">
        <v>34</v>
      </c>
      <c r="I99" s="77"/>
    </row>
    <row r="100" spans="2:9" x14ac:dyDescent="0.3">
      <c r="B100" s="152">
        <v>1410</v>
      </c>
      <c r="C100" s="153" t="s">
        <v>12</v>
      </c>
      <c r="D100" s="152">
        <v>75.7</v>
      </c>
      <c r="E100" s="160">
        <f t="shared" si="12"/>
        <v>6.7372730509077972</v>
      </c>
      <c r="F100" s="161">
        <f t="shared" ref="F100:F111" si="13">(F99-E100)</f>
        <v>90.076539693841227</v>
      </c>
      <c r="H100" s="59" t="s">
        <v>29</v>
      </c>
      <c r="I100" s="63">
        <f>LOG10(B100/B101)</f>
        <v>0.22493982659349826</v>
      </c>
    </row>
    <row r="101" spans="2:9" x14ac:dyDescent="0.3">
      <c r="B101" s="152">
        <v>840</v>
      </c>
      <c r="C101" s="153" t="s">
        <v>13</v>
      </c>
      <c r="D101" s="152">
        <v>150.9</v>
      </c>
      <c r="E101" s="163">
        <f t="shared" si="12"/>
        <v>13.430046279814881</v>
      </c>
      <c r="F101" s="155">
        <f t="shared" si="13"/>
        <v>76.646493414026338</v>
      </c>
      <c r="H101" s="64" t="s">
        <v>30</v>
      </c>
      <c r="I101" s="65">
        <f>LOG10(F100/F101)</f>
        <v>7.0119403706686484E-2</v>
      </c>
    </row>
    <row r="102" spans="2:9" x14ac:dyDescent="0.3">
      <c r="B102" s="10">
        <v>590</v>
      </c>
      <c r="C102" s="11" t="s">
        <v>14</v>
      </c>
      <c r="D102" s="10">
        <v>126.8</v>
      </c>
      <c r="E102" s="51">
        <f t="shared" si="12"/>
        <v>11.285154859380564</v>
      </c>
      <c r="F102" s="42">
        <f t="shared" si="13"/>
        <v>65.361338554645769</v>
      </c>
      <c r="H102" s="66" t="s">
        <v>31</v>
      </c>
      <c r="I102" s="65">
        <f>I100/I101</f>
        <v>3.2079540712358958</v>
      </c>
    </row>
    <row r="103" spans="2:9" thickBot="1" x14ac:dyDescent="0.35">
      <c r="B103" s="10">
        <v>420</v>
      </c>
      <c r="C103" s="11" t="s">
        <v>15</v>
      </c>
      <c r="D103" s="10">
        <v>122.9</v>
      </c>
      <c r="E103" s="44">
        <f t="shared" si="12"/>
        <v>10.938056247775009</v>
      </c>
      <c r="F103" s="48">
        <f t="shared" si="13"/>
        <v>54.42328230687076</v>
      </c>
      <c r="H103" s="67" t="s">
        <v>32</v>
      </c>
      <c r="I103" s="65">
        <f>(LOG10(B100)-(I102*(LOG10(F100/80))))</f>
        <v>2.983939841847743</v>
      </c>
    </row>
    <row r="104" spans="2:9" ht="15" thickBot="1" x14ac:dyDescent="0.35">
      <c r="B104" s="10">
        <v>297</v>
      </c>
      <c r="C104" s="11" t="s">
        <v>16</v>
      </c>
      <c r="D104" s="10">
        <v>125.3</v>
      </c>
      <c r="E104" s="51">
        <f t="shared" si="12"/>
        <v>11.151655393378427</v>
      </c>
      <c r="F104" s="42">
        <f t="shared" si="13"/>
        <v>43.271626913492334</v>
      </c>
      <c r="H104" s="61" t="s">
        <v>33</v>
      </c>
      <c r="I104" s="58">
        <f>10^I103</f>
        <v>963.69552398275914</v>
      </c>
    </row>
    <row r="105" spans="2:9" thickBot="1" x14ac:dyDescent="0.35">
      <c r="B105" s="10">
        <v>210</v>
      </c>
      <c r="C105" s="11" t="s">
        <v>17</v>
      </c>
      <c r="D105" s="10">
        <v>110.2</v>
      </c>
      <c r="E105" s="44">
        <f t="shared" si="12"/>
        <v>9.8077607689569248</v>
      </c>
      <c r="F105" s="48">
        <f t="shared" si="13"/>
        <v>33.463866144535409</v>
      </c>
    </row>
    <row r="106" spans="2:9" thickBot="1" x14ac:dyDescent="0.35">
      <c r="B106" s="10">
        <v>149</v>
      </c>
      <c r="C106" s="11" t="s">
        <v>18</v>
      </c>
      <c r="D106" s="10">
        <v>90.9</v>
      </c>
      <c r="E106" s="51">
        <f t="shared" si="12"/>
        <v>8.0900676397294422</v>
      </c>
      <c r="F106" s="42">
        <f t="shared" si="13"/>
        <v>25.373798504805968</v>
      </c>
    </row>
    <row r="107" spans="2:9" thickBot="1" x14ac:dyDescent="0.35">
      <c r="B107" s="10">
        <v>105</v>
      </c>
      <c r="C107" s="11" t="s">
        <v>19</v>
      </c>
      <c r="D107" s="14">
        <v>77</v>
      </c>
      <c r="E107" s="44">
        <f t="shared" si="12"/>
        <v>6.8529725881096484</v>
      </c>
      <c r="F107" s="48">
        <f t="shared" si="13"/>
        <v>18.520825916696321</v>
      </c>
    </row>
    <row r="108" spans="2:9" thickBot="1" x14ac:dyDescent="0.35">
      <c r="B108" s="10">
        <v>74</v>
      </c>
      <c r="C108" s="11" t="s">
        <v>20</v>
      </c>
      <c r="D108" s="10">
        <v>69.3</v>
      </c>
      <c r="E108" s="51">
        <f t="shared" si="12"/>
        <v>6.1676753292986835</v>
      </c>
      <c r="F108" s="42">
        <f t="shared" si="13"/>
        <v>12.353150587397637</v>
      </c>
    </row>
    <row r="109" spans="2:9" thickBot="1" x14ac:dyDescent="0.35">
      <c r="B109" s="10">
        <v>53</v>
      </c>
      <c r="C109" s="11" t="s">
        <v>21</v>
      </c>
      <c r="D109" s="10">
        <v>55.7</v>
      </c>
      <c r="E109" s="44">
        <f t="shared" si="12"/>
        <v>4.9572801708793168</v>
      </c>
      <c r="F109" s="48">
        <f t="shared" si="13"/>
        <v>7.3958704165183207</v>
      </c>
    </row>
    <row r="110" spans="2:9" thickBot="1" x14ac:dyDescent="0.35">
      <c r="B110" s="10">
        <v>44</v>
      </c>
      <c r="C110" s="11" t="s">
        <v>22</v>
      </c>
      <c r="D110" s="10">
        <v>39.5</v>
      </c>
      <c r="E110" s="51">
        <f t="shared" si="12"/>
        <v>3.5154859380562482</v>
      </c>
      <c r="F110" s="42">
        <f t="shared" si="13"/>
        <v>3.8803844784620725</v>
      </c>
    </row>
    <row r="111" spans="2:9" thickBot="1" x14ac:dyDescent="0.35">
      <c r="B111" s="10">
        <v>37</v>
      </c>
      <c r="C111" s="11" t="s">
        <v>23</v>
      </c>
      <c r="D111" s="10">
        <v>30.8</v>
      </c>
      <c r="E111" s="44">
        <f t="shared" si="12"/>
        <v>2.7411890352438593</v>
      </c>
      <c r="F111" s="48">
        <f t="shared" si="13"/>
        <v>1.1391954432182132</v>
      </c>
    </row>
    <row r="112" spans="2:9" ht="15" thickBot="1" x14ac:dyDescent="0.35">
      <c r="B112" s="17" t="s">
        <v>24</v>
      </c>
      <c r="C112" s="18" t="s">
        <v>25</v>
      </c>
      <c r="D112" s="20">
        <v>12.8</v>
      </c>
      <c r="E112" s="51">
        <f t="shared" si="12"/>
        <v>1.1391954432182272</v>
      </c>
      <c r="F112" s="42">
        <v>0</v>
      </c>
    </row>
    <row r="113" spans="2:8" ht="15" thickBot="1" x14ac:dyDescent="0.35">
      <c r="B113" s="74" t="s">
        <v>26</v>
      </c>
      <c r="C113" s="75"/>
      <c r="D113" s="22">
        <f t="shared" ref="D113" si="14">SUM(D98:D112)</f>
        <v>1123.5999999999999</v>
      </c>
      <c r="E113" s="41">
        <f>SUM(E98:E112)</f>
        <v>100.00000000000001</v>
      </c>
      <c r="F113" s="41"/>
    </row>
    <row r="114" spans="2:8" x14ac:dyDescent="0.3">
      <c r="E114" s="40"/>
    </row>
    <row r="115" spans="2:8" ht="15" thickBot="1" x14ac:dyDescent="0.35"/>
    <row r="116" spans="2:8" ht="18.600000000000001" thickBot="1" x14ac:dyDescent="0.4">
      <c r="D116" s="80" t="s">
        <v>0</v>
      </c>
      <c r="E116" s="81"/>
      <c r="F116" s="81"/>
      <c r="G116" s="81"/>
      <c r="H116" s="82"/>
    </row>
    <row r="117" spans="2:8" ht="15" thickBot="1" x14ac:dyDescent="0.35">
      <c r="C117" s="1" t="s">
        <v>1</v>
      </c>
      <c r="D117" s="2">
        <v>43083</v>
      </c>
      <c r="E117" s="3">
        <v>43088</v>
      </c>
      <c r="F117" s="2">
        <v>43089</v>
      </c>
      <c r="G117" s="3">
        <v>43090</v>
      </c>
      <c r="H117" s="4">
        <v>43097</v>
      </c>
    </row>
    <row r="118" spans="2:8" ht="15" thickBot="1" x14ac:dyDescent="0.35">
      <c r="B118" s="5" t="s">
        <v>2</v>
      </c>
      <c r="C118" s="37" t="s">
        <v>3</v>
      </c>
      <c r="D118" s="7" t="s">
        <v>4</v>
      </c>
      <c r="E118" s="7" t="s">
        <v>5</v>
      </c>
      <c r="F118" s="7" t="s">
        <v>6</v>
      </c>
      <c r="G118" s="7" t="s">
        <v>7</v>
      </c>
      <c r="H118" s="7" t="s">
        <v>8</v>
      </c>
    </row>
    <row r="119" spans="2:8" x14ac:dyDescent="0.3">
      <c r="B119" s="8">
        <v>3360</v>
      </c>
      <c r="C119" s="9" t="s">
        <v>9</v>
      </c>
      <c r="D119" s="12">
        <v>61.8</v>
      </c>
      <c r="E119" s="10">
        <v>43.1</v>
      </c>
      <c r="F119" s="12">
        <v>33.799999999999997</v>
      </c>
      <c r="G119" s="10">
        <v>23.3</v>
      </c>
      <c r="H119" s="13">
        <v>16.8</v>
      </c>
    </row>
    <row r="120" spans="2:8" x14ac:dyDescent="0.3">
      <c r="B120" s="10">
        <v>2380</v>
      </c>
      <c r="C120" s="11" t="s">
        <v>10</v>
      </c>
      <c r="D120" s="12">
        <v>61.8</v>
      </c>
      <c r="E120" s="10">
        <v>43.1</v>
      </c>
      <c r="F120" s="12">
        <v>33.799999999999997</v>
      </c>
      <c r="G120" s="10">
        <v>23.3</v>
      </c>
      <c r="H120" s="13">
        <v>16.8</v>
      </c>
    </row>
    <row r="121" spans="2:8" x14ac:dyDescent="0.3">
      <c r="B121" s="10">
        <v>2000</v>
      </c>
      <c r="C121" s="11" t="s">
        <v>11</v>
      </c>
      <c r="D121" s="12">
        <v>70.7</v>
      </c>
      <c r="E121" s="10">
        <v>55.2</v>
      </c>
      <c r="F121" s="12">
        <v>41.1</v>
      </c>
      <c r="G121" s="14">
        <v>27</v>
      </c>
      <c r="H121" s="15">
        <v>19</v>
      </c>
    </row>
    <row r="122" spans="2:8" x14ac:dyDescent="0.3">
      <c r="B122" s="10">
        <v>1410</v>
      </c>
      <c r="C122" s="11" t="s">
        <v>12</v>
      </c>
      <c r="D122" s="12">
        <v>284.8</v>
      </c>
      <c r="E122" s="10">
        <v>227.3</v>
      </c>
      <c r="F122" s="12">
        <v>180.4</v>
      </c>
      <c r="G122" s="10">
        <v>114.2</v>
      </c>
      <c r="H122" s="13">
        <v>75.7</v>
      </c>
    </row>
    <row r="123" spans="2:8" x14ac:dyDescent="0.3">
      <c r="B123" s="10">
        <v>840</v>
      </c>
      <c r="C123" s="11" t="s">
        <v>13</v>
      </c>
      <c r="D123" s="12">
        <v>264.5</v>
      </c>
      <c r="E123" s="10">
        <v>271.39999999999998</v>
      </c>
      <c r="F123" s="12">
        <v>261.89999999999998</v>
      </c>
      <c r="G123" s="10">
        <v>207.2</v>
      </c>
      <c r="H123" s="13">
        <v>150.9</v>
      </c>
    </row>
    <row r="124" spans="2:8" x14ac:dyDescent="0.3">
      <c r="B124" s="10">
        <v>590</v>
      </c>
      <c r="C124" s="11" t="s">
        <v>14</v>
      </c>
      <c r="D124" s="12">
        <v>119.4</v>
      </c>
      <c r="E124" s="10">
        <v>121.8</v>
      </c>
      <c r="F124" s="12">
        <v>130.4</v>
      </c>
      <c r="G124" s="10">
        <v>139.69999999999999</v>
      </c>
      <c r="H124" s="13">
        <v>126.8</v>
      </c>
    </row>
    <row r="125" spans="2:8" x14ac:dyDescent="0.3">
      <c r="B125" s="10">
        <v>420</v>
      </c>
      <c r="C125" s="11" t="s">
        <v>15</v>
      </c>
      <c r="D125" s="16">
        <v>87</v>
      </c>
      <c r="E125" s="10">
        <v>94.4</v>
      </c>
      <c r="F125" s="12">
        <v>97.3</v>
      </c>
      <c r="G125" s="10">
        <v>111.5</v>
      </c>
      <c r="H125" s="13">
        <v>122.9</v>
      </c>
    </row>
    <row r="126" spans="2:8" x14ac:dyDescent="0.3">
      <c r="B126" s="10">
        <v>297</v>
      </c>
      <c r="C126" s="11" t="s">
        <v>16</v>
      </c>
      <c r="D126" s="12">
        <v>62.6</v>
      </c>
      <c r="E126" s="10">
        <v>79.400000000000006</v>
      </c>
      <c r="F126" s="12">
        <v>92.1</v>
      </c>
      <c r="G126" s="10">
        <v>111.6</v>
      </c>
      <c r="H126" s="13">
        <v>125.3</v>
      </c>
    </row>
    <row r="127" spans="2:8" x14ac:dyDescent="0.3">
      <c r="B127" s="10">
        <v>210</v>
      </c>
      <c r="C127" s="11" t="s">
        <v>17</v>
      </c>
      <c r="D127" s="12">
        <v>46.6</v>
      </c>
      <c r="E127" s="10">
        <v>60.4</v>
      </c>
      <c r="F127" s="12">
        <v>72.400000000000006</v>
      </c>
      <c r="G127" s="14">
        <v>93</v>
      </c>
      <c r="H127" s="13">
        <v>110.2</v>
      </c>
    </row>
    <row r="128" spans="2:8" x14ac:dyDescent="0.3">
      <c r="B128" s="10">
        <v>149</v>
      </c>
      <c r="C128" s="11" t="s">
        <v>18</v>
      </c>
      <c r="D128" s="12">
        <v>34.1</v>
      </c>
      <c r="E128" s="10">
        <v>45.5</v>
      </c>
      <c r="F128" s="12">
        <v>55.9</v>
      </c>
      <c r="G128" s="10">
        <v>73.400000000000006</v>
      </c>
      <c r="H128" s="13">
        <v>90.9</v>
      </c>
    </row>
    <row r="129" spans="2:9" x14ac:dyDescent="0.3">
      <c r="B129" s="10">
        <v>105</v>
      </c>
      <c r="C129" s="11" t="s">
        <v>19</v>
      </c>
      <c r="D129" s="12">
        <v>28.4</v>
      </c>
      <c r="E129" s="10">
        <v>37.299999999999997</v>
      </c>
      <c r="F129" s="16">
        <v>46</v>
      </c>
      <c r="G129" s="10">
        <v>61.4</v>
      </c>
      <c r="H129" s="15">
        <v>77</v>
      </c>
    </row>
    <row r="130" spans="2:9" x14ac:dyDescent="0.3">
      <c r="B130" s="10">
        <v>74</v>
      </c>
      <c r="C130" s="11" t="s">
        <v>20</v>
      </c>
      <c r="D130" s="12">
        <v>21.1</v>
      </c>
      <c r="E130" s="10">
        <v>29.7</v>
      </c>
      <c r="F130" s="12">
        <v>36.700000000000003</v>
      </c>
      <c r="G130" s="10">
        <v>51.2</v>
      </c>
      <c r="H130" s="13">
        <v>69.3</v>
      </c>
    </row>
    <row r="131" spans="2:9" x14ac:dyDescent="0.3">
      <c r="B131" s="10">
        <v>53</v>
      </c>
      <c r="C131" s="11" t="s">
        <v>21</v>
      </c>
      <c r="D131" s="12">
        <v>19.7</v>
      </c>
      <c r="E131" s="10">
        <v>24.9</v>
      </c>
      <c r="F131" s="12">
        <v>31.3</v>
      </c>
      <c r="G131" s="14">
        <v>40</v>
      </c>
      <c r="H131" s="13">
        <v>55.7</v>
      </c>
    </row>
    <row r="132" spans="2:9" x14ac:dyDescent="0.3">
      <c r="B132" s="10">
        <v>44</v>
      </c>
      <c r="C132" s="11" t="s">
        <v>22</v>
      </c>
      <c r="D132" s="12">
        <v>11.4</v>
      </c>
      <c r="E132" s="10">
        <v>14.8</v>
      </c>
      <c r="F132" s="12">
        <v>21.2</v>
      </c>
      <c r="G132" s="10">
        <v>29.7</v>
      </c>
      <c r="H132" s="13">
        <v>39.5</v>
      </c>
    </row>
    <row r="133" spans="2:9" x14ac:dyDescent="0.3">
      <c r="B133" s="10">
        <v>37</v>
      </c>
      <c r="C133" s="11" t="s">
        <v>23</v>
      </c>
      <c r="D133" s="12">
        <v>12.7</v>
      </c>
      <c r="E133" s="10">
        <v>17.2</v>
      </c>
      <c r="F133" s="12">
        <v>20.6</v>
      </c>
      <c r="G133" s="10">
        <v>29.8</v>
      </c>
      <c r="H133" s="13">
        <v>30.8</v>
      </c>
    </row>
    <row r="134" spans="2:9" ht="15" thickBot="1" x14ac:dyDescent="0.35">
      <c r="B134" s="17" t="s">
        <v>24</v>
      </c>
      <c r="C134" s="18" t="s">
        <v>25</v>
      </c>
      <c r="D134" s="19">
        <v>11.2</v>
      </c>
      <c r="E134" s="20">
        <v>13.1</v>
      </c>
      <c r="F134" s="19">
        <v>11.8</v>
      </c>
      <c r="G134" s="20">
        <v>14.5</v>
      </c>
      <c r="H134" s="21">
        <v>12.8</v>
      </c>
    </row>
    <row r="135" spans="2:9" ht="15" thickBot="1" x14ac:dyDescent="0.35">
      <c r="B135" s="83" t="s">
        <v>26</v>
      </c>
      <c r="C135" s="84"/>
      <c r="D135" s="22">
        <f>SUM(D120:D134)</f>
        <v>1136.0000000000002</v>
      </c>
      <c r="E135" s="23">
        <f t="shared" ref="E135:H135" si="15">SUM(E120:E134)</f>
        <v>1135.5</v>
      </c>
      <c r="F135" s="22">
        <f t="shared" si="15"/>
        <v>1132.8999999999999</v>
      </c>
      <c r="G135" s="23">
        <f t="shared" si="15"/>
        <v>1127.5</v>
      </c>
      <c r="H135" s="22">
        <f t="shared" si="15"/>
        <v>1123.5999999999999</v>
      </c>
    </row>
    <row r="138" spans="2:9" x14ac:dyDescent="0.3">
      <c r="E138" s="55"/>
    </row>
    <row r="140" spans="2:9" x14ac:dyDescent="0.3">
      <c r="F140" s="55"/>
      <c r="H140" s="85"/>
      <c r="I140" s="85"/>
    </row>
    <row r="143" spans="2:9" ht="15" thickBot="1" x14ac:dyDescent="0.35"/>
    <row r="144" spans="2:9" ht="15" thickBot="1" x14ac:dyDescent="0.35">
      <c r="B144" s="5" t="s">
        <v>2</v>
      </c>
      <c r="C144" s="37" t="s">
        <v>3</v>
      </c>
      <c r="D144" s="7" t="s">
        <v>4</v>
      </c>
      <c r="E144" s="7" t="s">
        <v>35</v>
      </c>
      <c r="F144" s="7" t="s">
        <v>36</v>
      </c>
    </row>
    <row r="145" spans="2:9" ht="15" thickBot="1" x14ac:dyDescent="0.35">
      <c r="B145" s="8">
        <v>3360</v>
      </c>
      <c r="C145" s="9" t="s">
        <v>9</v>
      </c>
      <c r="D145" s="12">
        <v>61.8</v>
      </c>
      <c r="E145" s="86"/>
      <c r="F145" s="87"/>
      <c r="G145" s="88" t="s">
        <v>29</v>
      </c>
      <c r="H145" s="89">
        <f>LOG10(B147/B148)</f>
        <v>0.15181088300860132</v>
      </c>
    </row>
    <row r="146" spans="2:9" ht="15" thickBot="1" x14ac:dyDescent="0.35">
      <c r="B146" s="90">
        <v>2380</v>
      </c>
      <c r="C146" s="91" t="s">
        <v>10</v>
      </c>
      <c r="D146" s="92">
        <v>61.8</v>
      </c>
      <c r="E146" s="52">
        <v>5.4401408450704212</v>
      </c>
      <c r="F146" s="93">
        <v>94.559859154929583</v>
      </c>
      <c r="G146" s="88" t="s">
        <v>30</v>
      </c>
      <c r="H146" s="89">
        <f>LOG10(F147/F148)</f>
        <v>0.1449697319667565</v>
      </c>
    </row>
    <row r="147" spans="2:9" ht="15" thickBot="1" x14ac:dyDescent="0.35">
      <c r="B147" s="94">
        <v>2000</v>
      </c>
      <c r="C147" s="95" t="s">
        <v>11</v>
      </c>
      <c r="D147" s="96">
        <v>70.7</v>
      </c>
      <c r="E147" s="97">
        <v>6.2235915492957732</v>
      </c>
      <c r="F147" s="98">
        <v>88.336267605633807</v>
      </c>
      <c r="G147" s="88" t="s">
        <v>37</v>
      </c>
      <c r="H147" s="89">
        <f>(H145/H146)</f>
        <v>1.0471902027342754</v>
      </c>
    </row>
    <row r="148" spans="2:9" ht="15" thickBot="1" x14ac:dyDescent="0.35">
      <c r="B148" s="99">
        <v>1410</v>
      </c>
      <c r="C148" s="100" t="s">
        <v>12</v>
      </c>
      <c r="D148" s="101">
        <v>284.8</v>
      </c>
      <c r="E148" s="102">
        <v>25.070422535211261</v>
      </c>
      <c r="F148" s="103">
        <v>63.265845070422543</v>
      </c>
      <c r="G148" s="88"/>
      <c r="H148" s="89"/>
    </row>
    <row r="149" spans="2:9" ht="15" thickBot="1" x14ac:dyDescent="0.35">
      <c r="B149" s="104">
        <v>840</v>
      </c>
      <c r="C149" s="9" t="s">
        <v>13</v>
      </c>
      <c r="D149" s="105">
        <v>264.5</v>
      </c>
      <c r="E149" s="53">
        <v>23.283450704225348</v>
      </c>
      <c r="F149" s="106">
        <v>39.982394366197198</v>
      </c>
      <c r="G149" s="88" t="s">
        <v>38</v>
      </c>
      <c r="H149" s="89">
        <f>LOG10(B147)-(H147*LOG10(F147/80))</f>
        <v>3.2559494434113359</v>
      </c>
    </row>
    <row r="150" spans="2:9" ht="15" thickBot="1" x14ac:dyDescent="0.35">
      <c r="B150" s="10">
        <v>590</v>
      </c>
      <c r="C150" s="11" t="s">
        <v>14</v>
      </c>
      <c r="D150" s="12">
        <v>119.4</v>
      </c>
      <c r="E150" s="86">
        <v>10.510563380281688</v>
      </c>
      <c r="F150" s="87">
        <v>29.47183098591551</v>
      </c>
      <c r="G150" s="107" t="s">
        <v>39</v>
      </c>
      <c r="H150" s="108">
        <f>10^H149</f>
        <v>1802.8078622527707</v>
      </c>
    </row>
    <row r="151" spans="2:9" ht="15" thickBot="1" x14ac:dyDescent="0.35">
      <c r="B151" s="10">
        <v>420</v>
      </c>
      <c r="C151" s="11" t="s">
        <v>15</v>
      </c>
      <c r="D151" s="16">
        <v>87</v>
      </c>
      <c r="E151" s="86">
        <v>7.6584507042253502</v>
      </c>
      <c r="F151" s="86">
        <v>21.813380281690158</v>
      </c>
    </row>
    <row r="152" spans="2:9" ht="15" thickBot="1" x14ac:dyDescent="0.35">
      <c r="B152" s="10">
        <v>297</v>
      </c>
      <c r="C152" s="11" t="s">
        <v>16</v>
      </c>
      <c r="D152" s="12">
        <v>62.6</v>
      </c>
      <c r="E152" s="86">
        <v>5.5105633802816891</v>
      </c>
      <c r="F152" s="86">
        <v>16.30281690140847</v>
      </c>
    </row>
    <row r="153" spans="2:9" ht="15" thickBot="1" x14ac:dyDescent="0.35">
      <c r="B153" s="10">
        <v>210</v>
      </c>
      <c r="C153" s="11" t="s">
        <v>17</v>
      </c>
      <c r="D153" s="12">
        <v>46.6</v>
      </c>
      <c r="E153" s="86">
        <v>4.1021126760563371</v>
      </c>
      <c r="F153" s="86">
        <v>12.200704225352133</v>
      </c>
      <c r="H153" s="85"/>
      <c r="I153" s="85"/>
    </row>
    <row r="154" spans="2:9" ht="15" thickBot="1" x14ac:dyDescent="0.35">
      <c r="B154" s="10">
        <v>149</v>
      </c>
      <c r="C154" s="11" t="s">
        <v>18</v>
      </c>
      <c r="D154" s="12">
        <v>34.1</v>
      </c>
      <c r="E154" s="86">
        <v>3.0017605633802811</v>
      </c>
      <c r="F154" s="86">
        <v>9.1989436619718532</v>
      </c>
    </row>
    <row r="155" spans="2:9" ht="15" thickBot="1" x14ac:dyDescent="0.35">
      <c r="B155" s="10">
        <v>105</v>
      </c>
      <c r="C155" s="11" t="s">
        <v>19</v>
      </c>
      <c r="D155" s="12">
        <v>28.4</v>
      </c>
      <c r="E155" s="86">
        <v>2.4999999999999996</v>
      </c>
      <c r="F155" s="86">
        <v>6.6989436619718532</v>
      </c>
    </row>
    <row r="156" spans="2:9" ht="15" thickBot="1" x14ac:dyDescent="0.35">
      <c r="B156" s="10">
        <v>74</v>
      </c>
      <c r="C156" s="11" t="s">
        <v>20</v>
      </c>
      <c r="D156" s="12">
        <v>21.1</v>
      </c>
      <c r="E156" s="86">
        <v>1.8573943661971828</v>
      </c>
      <c r="F156" s="86">
        <v>4.8415492957746702</v>
      </c>
    </row>
    <row r="157" spans="2:9" ht="15" thickBot="1" x14ac:dyDescent="0.35">
      <c r="B157" s="10">
        <v>53</v>
      </c>
      <c r="C157" s="11" t="s">
        <v>21</v>
      </c>
      <c r="D157" s="12">
        <v>19.7</v>
      </c>
      <c r="E157" s="86">
        <v>1.7341549295774645</v>
      </c>
      <c r="F157" s="86">
        <v>3.1073943661972057</v>
      </c>
    </row>
    <row r="158" spans="2:9" ht="15" thickBot="1" x14ac:dyDescent="0.35">
      <c r="B158" s="10">
        <v>44</v>
      </c>
      <c r="C158" s="11" t="s">
        <v>22</v>
      </c>
      <c r="D158" s="12">
        <v>11.4</v>
      </c>
      <c r="E158" s="86">
        <v>1.0035211267605633</v>
      </c>
      <c r="F158" s="86">
        <v>2.1038732394366422</v>
      </c>
    </row>
    <row r="159" spans="2:9" ht="15" thickBot="1" x14ac:dyDescent="0.35">
      <c r="B159" s="10">
        <v>37</v>
      </c>
      <c r="C159" s="11" t="s">
        <v>23</v>
      </c>
      <c r="D159" s="12">
        <v>12.7</v>
      </c>
      <c r="E159" s="86">
        <v>1.117957746478873</v>
      </c>
      <c r="F159" s="86">
        <v>0.98591549295776915</v>
      </c>
    </row>
    <row r="160" spans="2:9" ht="15" thickBot="1" x14ac:dyDescent="0.35">
      <c r="B160" s="17" t="s">
        <v>24</v>
      </c>
      <c r="C160" s="18" t="s">
        <v>25</v>
      </c>
      <c r="D160" s="19">
        <v>11.2</v>
      </c>
      <c r="E160" s="86">
        <v>0.98591549295774628</v>
      </c>
      <c r="F160" s="86">
        <v>0</v>
      </c>
    </row>
    <row r="161" spans="2:9" ht="15" thickBot="1" x14ac:dyDescent="0.35">
      <c r="B161" s="83" t="s">
        <v>26</v>
      </c>
      <c r="C161" s="84"/>
      <c r="D161" s="109">
        <f>SUM(D146:D160)</f>
        <v>1136.0000000000002</v>
      </c>
      <c r="E161" s="86">
        <v>100</v>
      </c>
      <c r="F161" s="86"/>
    </row>
    <row r="164" spans="2:9" x14ac:dyDescent="0.3">
      <c r="F164" s="110"/>
      <c r="G164" s="110"/>
      <c r="H164" s="110"/>
    </row>
    <row r="167" spans="2:9" ht="15" thickBot="1" x14ac:dyDescent="0.35">
      <c r="C167" s="111"/>
    </row>
    <row r="168" spans="2:9" ht="15" thickBot="1" x14ac:dyDescent="0.35">
      <c r="B168" s="112" t="s">
        <v>2</v>
      </c>
      <c r="C168" s="113" t="s">
        <v>3</v>
      </c>
      <c r="D168" s="37" t="s">
        <v>40</v>
      </c>
      <c r="E168" s="7" t="s">
        <v>35</v>
      </c>
      <c r="F168" s="7" t="s">
        <v>36</v>
      </c>
    </row>
    <row r="169" spans="2:9" ht="15" thickBot="1" x14ac:dyDescent="0.35">
      <c r="B169" s="8">
        <v>3360</v>
      </c>
      <c r="C169" s="9" t="s">
        <v>9</v>
      </c>
      <c r="D169" s="12"/>
      <c r="E169" s="41"/>
      <c r="F169" s="41"/>
    </row>
    <row r="170" spans="2:9" ht="15" thickBot="1" x14ac:dyDescent="0.35">
      <c r="B170" s="90">
        <v>2380</v>
      </c>
      <c r="C170" s="91" t="s">
        <v>10</v>
      </c>
      <c r="D170" s="92">
        <v>33.799999999999997</v>
      </c>
      <c r="E170" s="114">
        <f>(D170*100)/$D$73</f>
        <v>107.98722044728433</v>
      </c>
      <c r="F170" s="115">
        <f>(100-E170)</f>
        <v>-7.9872204472843293</v>
      </c>
      <c r="G170" s="116" t="s">
        <v>41</v>
      </c>
      <c r="H170" s="89">
        <f>LOG10(B171/B172)</f>
        <v>0.15181088300860132</v>
      </c>
      <c r="I170" s="117"/>
    </row>
    <row r="171" spans="2:9" ht="15" thickBot="1" x14ac:dyDescent="0.35">
      <c r="B171" s="94">
        <v>2000</v>
      </c>
      <c r="C171" s="95" t="s">
        <v>11</v>
      </c>
      <c r="D171" s="96">
        <v>41.1</v>
      </c>
      <c r="E171" s="118">
        <f t="shared" ref="E171:E185" si="16">(D171*100)/$D$73</f>
        <v>131.30990415335464</v>
      </c>
      <c r="F171" s="119">
        <f>(F170-E171)</f>
        <v>-139.29712460063897</v>
      </c>
      <c r="G171" s="116" t="s">
        <v>42</v>
      </c>
      <c r="H171" s="89">
        <f>LOG10(F171/F172)</f>
        <v>-0.71076152906557688</v>
      </c>
      <c r="I171" s="117"/>
    </row>
    <row r="172" spans="2:9" ht="15" thickBot="1" x14ac:dyDescent="0.35">
      <c r="B172" s="99">
        <v>1410</v>
      </c>
      <c r="C172" s="100" t="s">
        <v>12</v>
      </c>
      <c r="D172" s="101">
        <v>180.4</v>
      </c>
      <c r="E172" s="120">
        <f t="shared" si="16"/>
        <v>576.35782747603832</v>
      </c>
      <c r="F172" s="121">
        <f t="shared" ref="F172:F183" si="17">(F171-E172)</f>
        <v>-715.65495207667732</v>
      </c>
      <c r="G172" s="116" t="s">
        <v>31</v>
      </c>
      <c r="H172" s="122">
        <f>(H170/H171)</f>
        <v>-0.21358905455699589</v>
      </c>
      <c r="I172" s="117" t="s">
        <v>43</v>
      </c>
    </row>
    <row r="173" spans="2:9" ht="15" thickBot="1" x14ac:dyDescent="0.35">
      <c r="B173" s="104">
        <v>840</v>
      </c>
      <c r="C173" s="9" t="s">
        <v>13</v>
      </c>
      <c r="D173" s="105">
        <v>261.89999999999998</v>
      </c>
      <c r="E173" s="29">
        <f t="shared" si="16"/>
        <v>836.74121405750782</v>
      </c>
      <c r="F173" s="123">
        <f t="shared" si="17"/>
        <v>-1552.396166134185</v>
      </c>
      <c r="G173" s="116"/>
      <c r="H173" s="117"/>
      <c r="I173" s="117"/>
    </row>
    <row r="174" spans="2:9" ht="15" thickBot="1" x14ac:dyDescent="0.35">
      <c r="B174" s="10">
        <v>590</v>
      </c>
      <c r="C174" s="11" t="s">
        <v>14</v>
      </c>
      <c r="D174" s="12">
        <v>130.4</v>
      </c>
      <c r="E174" s="41">
        <f t="shared" si="16"/>
        <v>416.61341853035145</v>
      </c>
      <c r="F174" s="124">
        <f t="shared" si="17"/>
        <v>-1969.0095846645365</v>
      </c>
      <c r="G174" s="116" t="s">
        <v>44</v>
      </c>
      <c r="H174" s="122" t="e">
        <f>LOG10(B171)-(H172*LOG10(F171/80))</f>
        <v>#NUM!</v>
      </c>
      <c r="I174" s="117" t="s">
        <v>45</v>
      </c>
    </row>
    <row r="175" spans="2:9" ht="15" thickBot="1" x14ac:dyDescent="0.35">
      <c r="B175" s="10">
        <v>420</v>
      </c>
      <c r="C175" s="11" t="s">
        <v>15</v>
      </c>
      <c r="D175" s="12">
        <v>97.3</v>
      </c>
      <c r="E175" s="41">
        <f t="shared" si="16"/>
        <v>310.8626198083067</v>
      </c>
      <c r="F175" s="124">
        <f t="shared" si="17"/>
        <v>-2279.8722044728434</v>
      </c>
      <c r="G175" s="116" t="s">
        <v>33</v>
      </c>
      <c r="H175" s="108" t="e">
        <f>10^H174</f>
        <v>#NUM!</v>
      </c>
      <c r="I175" s="125" t="s">
        <v>46</v>
      </c>
    </row>
    <row r="176" spans="2:9" ht="15" thickBot="1" x14ac:dyDescent="0.35">
      <c r="B176" s="10">
        <v>297</v>
      </c>
      <c r="C176" s="11" t="s">
        <v>16</v>
      </c>
      <c r="D176" s="12">
        <v>92.1</v>
      </c>
      <c r="E176" s="41">
        <f t="shared" si="16"/>
        <v>294.24920127795525</v>
      </c>
      <c r="F176" s="41">
        <f t="shared" si="17"/>
        <v>-2574.1214057507987</v>
      </c>
    </row>
    <row r="177" spans="2:8" ht="15" thickBot="1" x14ac:dyDescent="0.35">
      <c r="B177" s="10">
        <v>210</v>
      </c>
      <c r="C177" s="11" t="s">
        <v>17</v>
      </c>
      <c r="D177" s="12">
        <v>72.400000000000006</v>
      </c>
      <c r="E177" s="41">
        <f t="shared" si="16"/>
        <v>231.30990415335467</v>
      </c>
      <c r="F177" s="41">
        <f t="shared" si="17"/>
        <v>-2805.4313099041533</v>
      </c>
    </row>
    <row r="178" spans="2:8" ht="15" thickBot="1" x14ac:dyDescent="0.35">
      <c r="B178" s="10">
        <v>149</v>
      </c>
      <c r="C178" s="11" t="s">
        <v>18</v>
      </c>
      <c r="D178" s="12">
        <v>55.9</v>
      </c>
      <c r="E178" s="41">
        <f t="shared" si="16"/>
        <v>178.59424920127796</v>
      </c>
      <c r="F178" s="41">
        <f t="shared" si="17"/>
        <v>-2984.0255591054311</v>
      </c>
    </row>
    <row r="179" spans="2:8" ht="15" thickBot="1" x14ac:dyDescent="0.35">
      <c r="B179" s="10">
        <v>105</v>
      </c>
      <c r="C179" s="11" t="s">
        <v>19</v>
      </c>
      <c r="D179" s="16">
        <v>46</v>
      </c>
      <c r="E179" s="41">
        <f t="shared" si="16"/>
        <v>146.96485623003196</v>
      </c>
      <c r="F179" s="41">
        <f t="shared" si="17"/>
        <v>-3130.9904153354628</v>
      </c>
    </row>
    <row r="180" spans="2:8" ht="15" thickBot="1" x14ac:dyDescent="0.35">
      <c r="B180" s="10">
        <v>74</v>
      </c>
      <c r="C180" s="11" t="s">
        <v>20</v>
      </c>
      <c r="D180" s="12">
        <v>36.700000000000003</v>
      </c>
      <c r="E180" s="41">
        <f t="shared" si="16"/>
        <v>117.2523961661342</v>
      </c>
      <c r="F180" s="41">
        <f t="shared" si="17"/>
        <v>-3248.2428115015969</v>
      </c>
    </row>
    <row r="181" spans="2:8" ht="15" thickBot="1" x14ac:dyDescent="0.35">
      <c r="B181" s="10">
        <v>53</v>
      </c>
      <c r="C181" s="11" t="s">
        <v>21</v>
      </c>
      <c r="D181" s="12">
        <v>31.3</v>
      </c>
      <c r="E181" s="41">
        <f t="shared" si="16"/>
        <v>100</v>
      </c>
      <c r="F181" s="41">
        <f t="shared" si="17"/>
        <v>-3348.2428115015969</v>
      </c>
    </row>
    <row r="182" spans="2:8" ht="15" thickBot="1" x14ac:dyDescent="0.35">
      <c r="B182" s="10">
        <v>44</v>
      </c>
      <c r="C182" s="11" t="s">
        <v>22</v>
      </c>
      <c r="D182" s="12">
        <v>21.2</v>
      </c>
      <c r="E182" s="41">
        <f t="shared" si="16"/>
        <v>67.731629392971243</v>
      </c>
      <c r="F182" s="41">
        <f t="shared" si="17"/>
        <v>-3415.974440894568</v>
      </c>
    </row>
    <row r="183" spans="2:8" ht="15" thickBot="1" x14ac:dyDescent="0.35">
      <c r="B183" s="10">
        <v>37</v>
      </c>
      <c r="C183" s="11" t="s">
        <v>23</v>
      </c>
      <c r="D183" s="12">
        <v>20.6</v>
      </c>
      <c r="E183" s="41">
        <f t="shared" si="16"/>
        <v>65.814696485623003</v>
      </c>
      <c r="F183" s="41">
        <f t="shared" si="17"/>
        <v>-3481.7891373801908</v>
      </c>
    </row>
    <row r="184" spans="2:8" ht="15" thickBot="1" x14ac:dyDescent="0.35">
      <c r="B184" s="17" t="s">
        <v>24</v>
      </c>
      <c r="C184" s="18" t="s">
        <v>25</v>
      </c>
      <c r="D184" s="19">
        <v>11.8</v>
      </c>
      <c r="E184" s="41">
        <f t="shared" si="16"/>
        <v>37.699680511182109</v>
      </c>
      <c r="F184" s="41">
        <v>0</v>
      </c>
    </row>
    <row r="185" spans="2:8" ht="15" thickBot="1" x14ac:dyDescent="0.35">
      <c r="B185" s="83" t="s">
        <v>26</v>
      </c>
      <c r="C185" s="84"/>
      <c r="D185" s="126">
        <f>SUM(D170:D184)</f>
        <v>1132.8999999999999</v>
      </c>
      <c r="E185" s="41">
        <f t="shared" si="16"/>
        <v>3619.4888178913734</v>
      </c>
      <c r="F185" s="86"/>
    </row>
    <row r="186" spans="2:8" x14ac:dyDescent="0.3">
      <c r="H186" s="111"/>
    </row>
    <row r="189" spans="2:8" ht="15" thickBot="1" x14ac:dyDescent="0.35"/>
    <row r="190" spans="2:8" ht="15" thickBot="1" x14ac:dyDescent="0.35">
      <c r="B190" s="5" t="s">
        <v>2</v>
      </c>
      <c r="C190" s="37" t="s">
        <v>3</v>
      </c>
      <c r="D190" s="36" t="s">
        <v>47</v>
      </c>
      <c r="E190" s="127" t="s">
        <v>35</v>
      </c>
      <c r="F190" s="37" t="s">
        <v>48</v>
      </c>
    </row>
    <row r="191" spans="2:8" x14ac:dyDescent="0.3">
      <c r="B191" s="8"/>
      <c r="C191" s="9"/>
      <c r="D191" s="32"/>
      <c r="E191" s="128"/>
    </row>
    <row r="192" spans="2:8" ht="15" thickBot="1" x14ac:dyDescent="0.35">
      <c r="B192" s="90">
        <v>2380</v>
      </c>
      <c r="C192" s="91" t="s">
        <v>10</v>
      </c>
      <c r="D192" s="129">
        <v>43.1</v>
      </c>
      <c r="E192" s="130">
        <f>(D192*100)/$D$95</f>
        <v>3.8226164079822618</v>
      </c>
      <c r="F192" s="131">
        <f>(100-E192)</f>
        <v>96.177383592017733</v>
      </c>
    </row>
    <row r="193" spans="2:9" x14ac:dyDescent="0.3">
      <c r="B193" s="94">
        <v>2000</v>
      </c>
      <c r="C193" s="95" t="s">
        <v>11</v>
      </c>
      <c r="D193" s="132">
        <v>55.2</v>
      </c>
      <c r="E193" s="133">
        <f t="shared" ref="E193:E207" si="18">(D193*100)/$D$95</f>
        <v>4.8957871396895785</v>
      </c>
      <c r="F193" s="134">
        <f>(F192-E193)</f>
        <v>91.281596452328159</v>
      </c>
      <c r="G193" s="116" t="s">
        <v>41</v>
      </c>
      <c r="H193" s="89">
        <f>LOG10(B193/B194)</f>
        <v>0.15181088300860132</v>
      </c>
      <c r="I193" s="117"/>
    </row>
    <row r="194" spans="2:9" ht="15" thickBot="1" x14ac:dyDescent="0.35">
      <c r="B194" s="99">
        <v>1410</v>
      </c>
      <c r="C194" s="100" t="s">
        <v>12</v>
      </c>
      <c r="D194" s="135">
        <v>227.3</v>
      </c>
      <c r="E194" s="136">
        <f t="shared" si="18"/>
        <v>20.159645232815965</v>
      </c>
      <c r="F194" s="137">
        <f t="shared" ref="F194:F205" si="19">(F193-E194)</f>
        <v>71.121951219512198</v>
      </c>
      <c r="G194" s="116" t="s">
        <v>42</v>
      </c>
      <c r="H194" s="89">
        <f>LOG10(F193/F194)</f>
        <v>0.10837956406210932</v>
      </c>
      <c r="I194" s="117"/>
    </row>
    <row r="195" spans="2:9" x14ac:dyDescent="0.3">
      <c r="B195" s="104">
        <v>840</v>
      </c>
      <c r="C195" s="9" t="s">
        <v>13</v>
      </c>
      <c r="D195" s="138">
        <v>271.39999999999998</v>
      </c>
      <c r="E195" s="139">
        <f t="shared" si="18"/>
        <v>24.070953436807091</v>
      </c>
      <c r="F195" s="140">
        <f t="shared" si="19"/>
        <v>47.05099778270511</v>
      </c>
      <c r="G195" s="116" t="s">
        <v>31</v>
      </c>
      <c r="H195" s="89">
        <f>(H193/H194)</f>
        <v>1.400733471502088</v>
      </c>
      <c r="I195" s="117" t="s">
        <v>43</v>
      </c>
    </row>
    <row r="196" spans="2:9" x14ac:dyDescent="0.3">
      <c r="B196" s="10">
        <v>590</v>
      </c>
      <c r="C196" s="11" t="s">
        <v>14</v>
      </c>
      <c r="D196" s="32">
        <v>121.8</v>
      </c>
      <c r="E196" s="141">
        <f t="shared" si="18"/>
        <v>10.802660753880266</v>
      </c>
      <c r="F196" s="142">
        <f t="shared" si="19"/>
        <v>36.248337028824842</v>
      </c>
      <c r="G196" s="116"/>
      <c r="H196" s="117"/>
      <c r="I196" s="117"/>
    </row>
    <row r="197" spans="2:9" x14ac:dyDescent="0.3">
      <c r="B197" s="10">
        <v>420</v>
      </c>
      <c r="C197" s="11" t="s">
        <v>15</v>
      </c>
      <c r="D197" s="32">
        <v>94.4</v>
      </c>
      <c r="E197" s="141">
        <f t="shared" si="18"/>
        <v>8.372505543237251</v>
      </c>
      <c r="F197" s="142">
        <f t="shared" si="19"/>
        <v>27.875831485587589</v>
      </c>
      <c r="G197" s="116" t="s">
        <v>49</v>
      </c>
      <c r="H197" s="122">
        <f>LOG10(B193)-(H195*(LOG10(F193/80)))</f>
        <v>3.2207774367102675</v>
      </c>
      <c r="I197" s="117" t="s">
        <v>45</v>
      </c>
    </row>
    <row r="198" spans="2:9" x14ac:dyDescent="0.3">
      <c r="B198" s="10">
        <v>297</v>
      </c>
      <c r="C198" s="11" t="s">
        <v>16</v>
      </c>
      <c r="D198" s="32">
        <v>79.400000000000006</v>
      </c>
      <c r="E198" s="141">
        <f t="shared" si="18"/>
        <v>7.0421286031042136</v>
      </c>
      <c r="F198" s="142">
        <f t="shared" si="19"/>
        <v>20.833702882483376</v>
      </c>
      <c r="G198" s="116" t="s">
        <v>33</v>
      </c>
      <c r="H198" s="108">
        <f>10^H197</f>
        <v>1662.560418160991</v>
      </c>
      <c r="I198" s="125" t="s">
        <v>50</v>
      </c>
    </row>
    <row r="199" spans="2:9" x14ac:dyDescent="0.3">
      <c r="B199" s="10">
        <v>210</v>
      </c>
      <c r="C199" s="11" t="s">
        <v>17</v>
      </c>
      <c r="D199" s="32">
        <v>60.4</v>
      </c>
      <c r="E199" s="141">
        <f t="shared" si="18"/>
        <v>5.3569844789356988</v>
      </c>
      <c r="F199" s="143">
        <f t="shared" si="19"/>
        <v>15.476718403547677</v>
      </c>
    </row>
    <row r="200" spans="2:9" x14ac:dyDescent="0.3">
      <c r="B200" s="10">
        <v>149</v>
      </c>
      <c r="C200" s="11" t="s">
        <v>18</v>
      </c>
      <c r="D200" s="32">
        <v>45.5</v>
      </c>
      <c r="E200" s="141">
        <f t="shared" si="18"/>
        <v>4.0354767184035474</v>
      </c>
      <c r="F200" s="143">
        <f t="shared" si="19"/>
        <v>11.44124168514413</v>
      </c>
    </row>
    <row r="201" spans="2:9" x14ac:dyDescent="0.3">
      <c r="B201" s="10">
        <v>105</v>
      </c>
      <c r="C201" s="11" t="s">
        <v>19</v>
      </c>
      <c r="D201" s="32">
        <v>37.299999999999997</v>
      </c>
      <c r="E201" s="141">
        <f t="shared" si="18"/>
        <v>3.3082039911308199</v>
      </c>
      <c r="F201" s="143">
        <f t="shared" si="19"/>
        <v>8.1330376940133107</v>
      </c>
    </row>
    <row r="202" spans="2:9" x14ac:dyDescent="0.3">
      <c r="B202" s="10">
        <v>74</v>
      </c>
      <c r="C202" s="11" t="s">
        <v>20</v>
      </c>
      <c r="D202" s="32">
        <v>29.7</v>
      </c>
      <c r="E202" s="141">
        <f t="shared" si="18"/>
        <v>2.6341463414634148</v>
      </c>
      <c r="F202" s="143">
        <f t="shared" si="19"/>
        <v>5.4988913525498955</v>
      </c>
    </row>
    <row r="203" spans="2:9" x14ac:dyDescent="0.3">
      <c r="B203" s="10">
        <v>53</v>
      </c>
      <c r="C203" s="11" t="s">
        <v>21</v>
      </c>
      <c r="D203" s="32">
        <v>24.9</v>
      </c>
      <c r="E203" s="141">
        <f t="shared" si="18"/>
        <v>2.2084257206208426</v>
      </c>
      <c r="F203" s="143">
        <f t="shared" si="19"/>
        <v>3.2904656319290528</v>
      </c>
    </row>
    <row r="204" spans="2:9" x14ac:dyDescent="0.3">
      <c r="B204" s="10">
        <v>44</v>
      </c>
      <c r="C204" s="11" t="s">
        <v>22</v>
      </c>
      <c r="D204" s="32">
        <v>14.8</v>
      </c>
      <c r="E204" s="141">
        <f t="shared" si="18"/>
        <v>1.312638580931264</v>
      </c>
      <c r="F204" s="143">
        <f t="shared" si="19"/>
        <v>1.9778270509977889</v>
      </c>
    </row>
    <row r="205" spans="2:9" x14ac:dyDescent="0.3">
      <c r="B205" s="10">
        <v>37</v>
      </c>
      <c r="C205" s="11" t="s">
        <v>23</v>
      </c>
      <c r="D205" s="32">
        <v>17.2</v>
      </c>
      <c r="E205" s="141">
        <f t="shared" si="18"/>
        <v>1.5254988913525498</v>
      </c>
      <c r="F205" s="143">
        <f t="shared" si="19"/>
        <v>0.45232815964523909</v>
      </c>
    </row>
    <row r="206" spans="2:9" ht="15" thickBot="1" x14ac:dyDescent="0.35">
      <c r="B206" s="17" t="s">
        <v>24</v>
      </c>
      <c r="C206" s="18" t="s">
        <v>25</v>
      </c>
      <c r="D206" s="144">
        <v>13.1</v>
      </c>
      <c r="E206" s="141">
        <f t="shared" si="18"/>
        <v>1.1618625277161863</v>
      </c>
      <c r="F206" s="143">
        <v>0</v>
      </c>
    </row>
    <row r="207" spans="2:9" ht="15" thickBot="1" x14ac:dyDescent="0.35">
      <c r="B207" s="83" t="s">
        <v>26</v>
      </c>
      <c r="C207" s="84"/>
      <c r="D207" s="23">
        <f t="shared" ref="D207" si="20">SUM(D192:D206)</f>
        <v>1135.5</v>
      </c>
      <c r="E207" s="145">
        <f t="shared" si="18"/>
        <v>100.70953436807095</v>
      </c>
      <c r="F207" s="143"/>
    </row>
    <row r="209" spans="2:9" ht="15" thickBot="1" x14ac:dyDescent="0.35"/>
    <row r="210" spans="2:9" ht="15" thickBot="1" x14ac:dyDescent="0.35">
      <c r="B210" s="5" t="s">
        <v>2</v>
      </c>
      <c r="C210" s="37" t="s">
        <v>3</v>
      </c>
      <c r="D210" s="7" t="s">
        <v>51</v>
      </c>
      <c r="E210" s="7" t="s">
        <v>35</v>
      </c>
      <c r="F210" s="7" t="s">
        <v>48</v>
      </c>
    </row>
    <row r="211" spans="2:9" ht="15" thickBot="1" x14ac:dyDescent="0.35">
      <c r="B211" s="8">
        <v>3360</v>
      </c>
      <c r="C211" s="9" t="s">
        <v>9</v>
      </c>
      <c r="D211" s="32">
        <v>23.3</v>
      </c>
      <c r="E211" s="41"/>
      <c r="F211" s="41"/>
    </row>
    <row r="212" spans="2:9" ht="15" thickBot="1" x14ac:dyDescent="0.35">
      <c r="B212" s="10">
        <v>2380</v>
      </c>
      <c r="C212" s="11" t="s">
        <v>10</v>
      </c>
      <c r="D212" s="32">
        <v>23.3</v>
      </c>
      <c r="E212" s="41" t="e">
        <f>(D212*100)/$D$115</f>
        <v>#DIV/0!</v>
      </c>
      <c r="F212" s="41" t="e">
        <f>(100-E212)</f>
        <v>#DIV/0!</v>
      </c>
    </row>
    <row r="213" spans="2:9" ht="15" thickBot="1" x14ac:dyDescent="0.35">
      <c r="B213" s="90">
        <v>2000</v>
      </c>
      <c r="C213" s="91" t="s">
        <v>11</v>
      </c>
      <c r="D213" s="146">
        <v>27</v>
      </c>
      <c r="E213" s="114" t="e">
        <f t="shared" ref="E213:E227" si="21">(D213*100)/$D$115</f>
        <v>#DIV/0!</v>
      </c>
      <c r="F213" s="115" t="e">
        <f>(F212-E213)</f>
        <v>#DIV/0!</v>
      </c>
      <c r="G213" s="116" t="s">
        <v>41</v>
      </c>
      <c r="H213" s="122">
        <f>LOG10(B214/B215)</f>
        <v>0.22493982659349826</v>
      </c>
      <c r="I213" s="117"/>
    </row>
    <row r="214" spans="2:9" ht="15" thickBot="1" x14ac:dyDescent="0.35">
      <c r="B214" s="94">
        <v>1410</v>
      </c>
      <c r="C214" s="95" t="s">
        <v>12</v>
      </c>
      <c r="D214" s="132">
        <v>114.2</v>
      </c>
      <c r="E214" s="118" t="e">
        <f t="shared" si="21"/>
        <v>#DIV/0!</v>
      </c>
      <c r="F214" s="119" t="e">
        <f t="shared" ref="F214:F225" si="22">(F213-E214)</f>
        <v>#DIV/0!</v>
      </c>
      <c r="G214" s="116" t="s">
        <v>42</v>
      </c>
      <c r="H214" s="122" t="e">
        <f>(LOG10(F214/F215))</f>
        <v>#DIV/0!</v>
      </c>
      <c r="I214" s="117"/>
    </row>
    <row r="215" spans="2:9" ht="15" thickBot="1" x14ac:dyDescent="0.35">
      <c r="B215" s="99">
        <v>840</v>
      </c>
      <c r="C215" s="100" t="s">
        <v>13</v>
      </c>
      <c r="D215" s="135">
        <v>207.2</v>
      </c>
      <c r="E215" s="120" t="e">
        <f t="shared" si="21"/>
        <v>#DIV/0!</v>
      </c>
      <c r="F215" s="121" t="e">
        <f t="shared" si="22"/>
        <v>#DIV/0!</v>
      </c>
      <c r="G215" s="116" t="s">
        <v>31</v>
      </c>
      <c r="H215" s="89" t="e">
        <f>H213/H214</f>
        <v>#DIV/0!</v>
      </c>
      <c r="I215" s="117" t="s">
        <v>43</v>
      </c>
    </row>
    <row r="216" spans="2:9" ht="15" thickBot="1" x14ac:dyDescent="0.35">
      <c r="B216" s="104">
        <v>590</v>
      </c>
      <c r="C216" s="9" t="s">
        <v>14</v>
      </c>
      <c r="D216" s="138">
        <v>139.69999999999999</v>
      </c>
      <c r="E216" s="29" t="e">
        <f t="shared" si="21"/>
        <v>#DIV/0!</v>
      </c>
      <c r="F216" s="123" t="e">
        <f t="shared" si="22"/>
        <v>#DIV/0!</v>
      </c>
      <c r="G216" s="116"/>
      <c r="H216" s="117"/>
      <c r="I216" s="117"/>
    </row>
    <row r="217" spans="2:9" ht="15" thickBot="1" x14ac:dyDescent="0.35">
      <c r="B217" s="10">
        <v>420</v>
      </c>
      <c r="C217" s="11" t="s">
        <v>15</v>
      </c>
      <c r="D217" s="32">
        <v>111.5</v>
      </c>
      <c r="E217" s="41" t="e">
        <f t="shared" si="21"/>
        <v>#DIV/0!</v>
      </c>
      <c r="F217" s="124" t="e">
        <f t="shared" si="22"/>
        <v>#DIV/0!</v>
      </c>
      <c r="G217" s="116" t="s">
        <v>49</v>
      </c>
      <c r="H217" s="89" t="e">
        <f>LOG10(B214)-(H215*(LOG10(F214/80)))</f>
        <v>#DIV/0!</v>
      </c>
      <c r="I217" s="117" t="s">
        <v>52</v>
      </c>
    </row>
    <row r="218" spans="2:9" ht="15" thickBot="1" x14ac:dyDescent="0.35">
      <c r="B218" s="10">
        <v>297</v>
      </c>
      <c r="C218" s="11" t="s">
        <v>16</v>
      </c>
      <c r="D218" s="32">
        <v>111.6</v>
      </c>
      <c r="E218" s="41" t="e">
        <f t="shared" si="21"/>
        <v>#DIV/0!</v>
      </c>
      <c r="F218" s="124" t="e">
        <f t="shared" si="22"/>
        <v>#DIV/0!</v>
      </c>
      <c r="G218" s="116" t="s">
        <v>33</v>
      </c>
      <c r="H218" s="108" t="e">
        <f>10^H217</f>
        <v>#DIV/0!</v>
      </c>
      <c r="I218" s="125" t="s">
        <v>50</v>
      </c>
    </row>
    <row r="219" spans="2:9" ht="15" thickBot="1" x14ac:dyDescent="0.35">
      <c r="B219" s="10">
        <v>210</v>
      </c>
      <c r="C219" s="11" t="s">
        <v>17</v>
      </c>
      <c r="D219" s="147">
        <v>93</v>
      </c>
      <c r="E219" s="41" t="e">
        <f t="shared" si="21"/>
        <v>#DIV/0!</v>
      </c>
      <c r="F219" s="41" t="e">
        <f t="shared" si="22"/>
        <v>#DIV/0!</v>
      </c>
    </row>
    <row r="220" spans="2:9" ht="15" thickBot="1" x14ac:dyDescent="0.35">
      <c r="B220" s="10">
        <v>149</v>
      </c>
      <c r="C220" s="11" t="s">
        <v>18</v>
      </c>
      <c r="D220" s="32">
        <v>73.400000000000006</v>
      </c>
      <c r="E220" s="41" t="e">
        <f t="shared" si="21"/>
        <v>#DIV/0!</v>
      </c>
      <c r="F220" s="41" t="e">
        <f t="shared" si="22"/>
        <v>#DIV/0!</v>
      </c>
    </row>
    <row r="221" spans="2:9" ht="15" thickBot="1" x14ac:dyDescent="0.35">
      <c r="B221" s="10">
        <v>105</v>
      </c>
      <c r="C221" s="11" t="s">
        <v>19</v>
      </c>
      <c r="D221" s="32">
        <v>61.4</v>
      </c>
      <c r="E221" s="41" t="e">
        <f t="shared" si="21"/>
        <v>#DIV/0!</v>
      </c>
      <c r="F221" s="41" t="e">
        <f t="shared" si="22"/>
        <v>#DIV/0!</v>
      </c>
    </row>
    <row r="222" spans="2:9" ht="15" thickBot="1" x14ac:dyDescent="0.35">
      <c r="B222" s="10">
        <v>74</v>
      </c>
      <c r="C222" s="11" t="s">
        <v>20</v>
      </c>
      <c r="D222" s="32">
        <v>51.2</v>
      </c>
      <c r="E222" s="41" t="e">
        <f t="shared" si="21"/>
        <v>#DIV/0!</v>
      </c>
      <c r="F222" s="41" t="e">
        <f t="shared" si="22"/>
        <v>#DIV/0!</v>
      </c>
    </row>
    <row r="223" spans="2:9" ht="15" thickBot="1" x14ac:dyDescent="0.35">
      <c r="B223" s="10">
        <v>53</v>
      </c>
      <c r="C223" s="11" t="s">
        <v>21</v>
      </c>
      <c r="D223" s="147">
        <v>40</v>
      </c>
      <c r="E223" s="41" t="e">
        <f t="shared" si="21"/>
        <v>#DIV/0!</v>
      </c>
      <c r="F223" s="41" t="e">
        <f t="shared" si="22"/>
        <v>#DIV/0!</v>
      </c>
    </row>
    <row r="224" spans="2:9" ht="15" thickBot="1" x14ac:dyDescent="0.35">
      <c r="B224" s="10">
        <v>44</v>
      </c>
      <c r="C224" s="11" t="s">
        <v>22</v>
      </c>
      <c r="D224" s="32">
        <v>29.7</v>
      </c>
      <c r="E224" s="41" t="e">
        <f t="shared" si="21"/>
        <v>#DIV/0!</v>
      </c>
      <c r="F224" s="41" t="e">
        <f t="shared" si="22"/>
        <v>#DIV/0!</v>
      </c>
    </row>
    <row r="225" spans="2:9" ht="15" thickBot="1" x14ac:dyDescent="0.35">
      <c r="B225" s="10">
        <v>37</v>
      </c>
      <c r="C225" s="11" t="s">
        <v>23</v>
      </c>
      <c r="D225" s="32">
        <v>29.8</v>
      </c>
      <c r="E225" s="41" t="e">
        <f t="shared" si="21"/>
        <v>#DIV/0!</v>
      </c>
      <c r="F225" s="41" t="e">
        <f t="shared" si="22"/>
        <v>#DIV/0!</v>
      </c>
    </row>
    <row r="226" spans="2:9" ht="15" thickBot="1" x14ac:dyDescent="0.35">
      <c r="B226" s="17" t="s">
        <v>24</v>
      </c>
      <c r="C226" s="18" t="s">
        <v>25</v>
      </c>
      <c r="D226" s="144">
        <v>14.5</v>
      </c>
      <c r="E226" s="41" t="e">
        <f t="shared" si="21"/>
        <v>#DIV/0!</v>
      </c>
      <c r="F226" s="41">
        <v>0</v>
      </c>
    </row>
    <row r="227" spans="2:9" ht="15" thickBot="1" x14ac:dyDescent="0.35">
      <c r="B227" s="83" t="s">
        <v>26</v>
      </c>
      <c r="C227" s="84"/>
      <c r="D227" s="23">
        <f t="shared" ref="D227" si="23">SUM(D212:D226)</f>
        <v>1127.5</v>
      </c>
      <c r="E227" s="41" t="e">
        <f t="shared" si="21"/>
        <v>#DIV/0!</v>
      </c>
      <c r="F227" s="41"/>
    </row>
    <row r="229" spans="2:9" ht="15" thickBot="1" x14ac:dyDescent="0.35"/>
    <row r="230" spans="2:9" ht="15" thickBot="1" x14ac:dyDescent="0.35">
      <c r="B230" s="5" t="s">
        <v>2</v>
      </c>
      <c r="C230" s="37" t="s">
        <v>3</v>
      </c>
      <c r="D230" s="7" t="s">
        <v>53</v>
      </c>
      <c r="E230" s="7" t="s">
        <v>35</v>
      </c>
      <c r="F230" s="7" t="s">
        <v>36</v>
      </c>
    </row>
    <row r="231" spans="2:9" ht="15" thickBot="1" x14ac:dyDescent="0.35">
      <c r="B231" s="8">
        <v>3360</v>
      </c>
      <c r="C231" s="9" t="s">
        <v>9</v>
      </c>
      <c r="D231" s="13">
        <v>16.8</v>
      </c>
    </row>
    <row r="232" spans="2:9" ht="15" thickBot="1" x14ac:dyDescent="0.35">
      <c r="B232" s="10">
        <v>2380</v>
      </c>
      <c r="C232" s="11" t="s">
        <v>10</v>
      </c>
      <c r="D232" s="13">
        <v>16.8</v>
      </c>
      <c r="E232" s="41">
        <f>(D232*100)/$D$135</f>
        <v>1.4788732394366195</v>
      </c>
      <c r="F232" s="41">
        <f>(100-E232)</f>
        <v>98.521126760563376</v>
      </c>
    </row>
    <row r="233" spans="2:9" ht="15" thickBot="1" x14ac:dyDescent="0.35">
      <c r="B233" s="90">
        <v>2000</v>
      </c>
      <c r="C233" s="91" t="s">
        <v>11</v>
      </c>
      <c r="D233" s="148">
        <v>19</v>
      </c>
      <c r="E233" s="114">
        <f t="shared" ref="E233:E247" si="24">(D233*100)/$D$135</f>
        <v>1.6725352112676053</v>
      </c>
      <c r="F233" s="115">
        <f>(F232-E233)</f>
        <v>96.848591549295776</v>
      </c>
      <c r="G233" s="116" t="s">
        <v>54</v>
      </c>
      <c r="H233" s="122">
        <f>(LOG10(B234/B235))</f>
        <v>0.22493982659349826</v>
      </c>
      <c r="I233" s="117"/>
    </row>
    <row r="234" spans="2:9" ht="15" thickBot="1" x14ac:dyDescent="0.35">
      <c r="B234" s="94">
        <v>1410</v>
      </c>
      <c r="C234" s="95" t="s">
        <v>12</v>
      </c>
      <c r="D234" s="149">
        <v>75.7</v>
      </c>
      <c r="E234" s="118">
        <f t="shared" si="24"/>
        <v>6.6637323943661961</v>
      </c>
      <c r="F234" s="119">
        <f t="shared" ref="F234:F245" si="25">(F233-E234)</f>
        <v>90.184859154929583</v>
      </c>
      <c r="G234" s="116" t="s">
        <v>55</v>
      </c>
      <c r="H234" s="89">
        <f>(LOG10(F234/F235))</f>
        <v>6.9199337376551776E-2</v>
      </c>
      <c r="I234" s="117"/>
    </row>
    <row r="235" spans="2:9" ht="15" thickBot="1" x14ac:dyDescent="0.35">
      <c r="B235" s="99">
        <v>840</v>
      </c>
      <c r="C235" s="100" t="s">
        <v>13</v>
      </c>
      <c r="D235" s="150">
        <v>150.9</v>
      </c>
      <c r="E235" s="120">
        <f t="shared" si="24"/>
        <v>13.28345070422535</v>
      </c>
      <c r="F235" s="121">
        <f t="shared" si="25"/>
        <v>76.901408450704238</v>
      </c>
      <c r="G235" s="116" t="s">
        <v>31</v>
      </c>
      <c r="H235" s="89">
        <f>(H233/H234)</f>
        <v>3.2506066549376991</v>
      </c>
      <c r="I235" s="117" t="s">
        <v>56</v>
      </c>
    </row>
    <row r="236" spans="2:9" ht="15" thickBot="1" x14ac:dyDescent="0.35">
      <c r="B236" s="104">
        <v>590</v>
      </c>
      <c r="C236" s="9" t="s">
        <v>14</v>
      </c>
      <c r="D236" s="151">
        <v>126.8</v>
      </c>
      <c r="E236" s="29">
        <f t="shared" si="24"/>
        <v>11.161971830985912</v>
      </c>
      <c r="F236" s="123">
        <f t="shared" si="25"/>
        <v>65.739436619718333</v>
      </c>
      <c r="G236" s="116"/>
      <c r="H236" s="117"/>
      <c r="I236" s="117"/>
    </row>
    <row r="237" spans="2:9" ht="15" thickBot="1" x14ac:dyDescent="0.35">
      <c r="B237" s="10">
        <v>420</v>
      </c>
      <c r="C237" s="11" t="s">
        <v>15</v>
      </c>
      <c r="D237" s="13">
        <v>122.9</v>
      </c>
      <c r="E237" s="41">
        <f t="shared" si="24"/>
        <v>10.818661971830984</v>
      </c>
      <c r="F237" s="124">
        <f t="shared" si="25"/>
        <v>54.920774647887349</v>
      </c>
      <c r="G237" s="116" t="s">
        <v>57</v>
      </c>
      <c r="H237" s="122">
        <f>(LOG10(B234)-(H235*(LOG10(F234/80))))</f>
        <v>2.9800456959181685</v>
      </c>
      <c r="I237" s="117" t="s">
        <v>45</v>
      </c>
    </row>
    <row r="238" spans="2:9" ht="15" thickBot="1" x14ac:dyDescent="0.35">
      <c r="B238" s="10">
        <v>297</v>
      </c>
      <c r="C238" s="11" t="s">
        <v>16</v>
      </c>
      <c r="D238" s="13">
        <v>125.3</v>
      </c>
      <c r="E238" s="41">
        <f t="shared" si="24"/>
        <v>11.029929577464786</v>
      </c>
      <c r="F238" s="124">
        <f t="shared" si="25"/>
        <v>43.890845070422564</v>
      </c>
      <c r="G238" s="116" t="s">
        <v>33</v>
      </c>
      <c r="H238" s="108">
        <f>10^H237</f>
        <v>955.09307442457168</v>
      </c>
      <c r="I238" s="125" t="s">
        <v>46</v>
      </c>
    </row>
    <row r="239" spans="2:9" ht="15" thickBot="1" x14ac:dyDescent="0.35">
      <c r="B239" s="10">
        <v>210</v>
      </c>
      <c r="C239" s="11" t="s">
        <v>17</v>
      </c>
      <c r="D239" s="13">
        <v>110.2</v>
      </c>
      <c r="E239" s="41">
        <f t="shared" si="24"/>
        <v>9.7007042253521103</v>
      </c>
      <c r="F239" s="41">
        <f t="shared" si="25"/>
        <v>34.190140845070452</v>
      </c>
    </row>
    <row r="240" spans="2:9" ht="15" thickBot="1" x14ac:dyDescent="0.35">
      <c r="B240" s="10">
        <v>149</v>
      </c>
      <c r="C240" s="11" t="s">
        <v>18</v>
      </c>
      <c r="D240" s="13">
        <v>90.9</v>
      </c>
      <c r="E240" s="41">
        <f t="shared" si="24"/>
        <v>8.0017605633802802</v>
      </c>
      <c r="F240" s="41">
        <f t="shared" si="25"/>
        <v>26.188380281690172</v>
      </c>
    </row>
    <row r="241" spans="2:6" ht="15" thickBot="1" x14ac:dyDescent="0.35">
      <c r="B241" s="10">
        <v>105</v>
      </c>
      <c r="C241" s="11" t="s">
        <v>19</v>
      </c>
      <c r="D241" s="15">
        <v>77</v>
      </c>
      <c r="E241" s="41">
        <f t="shared" si="24"/>
        <v>6.7781690140845061</v>
      </c>
      <c r="F241" s="41">
        <f t="shared" si="25"/>
        <v>19.410211267605668</v>
      </c>
    </row>
    <row r="242" spans="2:6" ht="15" thickBot="1" x14ac:dyDescent="0.35">
      <c r="B242" s="10">
        <v>74</v>
      </c>
      <c r="C242" s="11" t="s">
        <v>20</v>
      </c>
      <c r="D242" s="13">
        <v>69.3</v>
      </c>
      <c r="E242" s="41">
        <f t="shared" si="24"/>
        <v>6.1003521126760551</v>
      </c>
      <c r="F242" s="41">
        <f t="shared" si="25"/>
        <v>13.309859154929612</v>
      </c>
    </row>
    <row r="243" spans="2:6" ht="15" thickBot="1" x14ac:dyDescent="0.35">
      <c r="B243" s="10">
        <v>53</v>
      </c>
      <c r="C243" s="11" t="s">
        <v>21</v>
      </c>
      <c r="D243" s="13">
        <v>55.7</v>
      </c>
      <c r="E243" s="41">
        <f t="shared" si="24"/>
        <v>4.9031690140845061</v>
      </c>
      <c r="F243" s="41">
        <f t="shared" si="25"/>
        <v>8.4066901408451056</v>
      </c>
    </row>
    <row r="244" spans="2:6" ht="15" thickBot="1" x14ac:dyDescent="0.35">
      <c r="B244" s="10">
        <v>44</v>
      </c>
      <c r="C244" s="11" t="s">
        <v>22</v>
      </c>
      <c r="D244" s="13">
        <v>39.5</v>
      </c>
      <c r="E244" s="41">
        <f t="shared" si="24"/>
        <v>3.4771126760563371</v>
      </c>
      <c r="F244" s="41">
        <f t="shared" si="25"/>
        <v>4.9295774647887685</v>
      </c>
    </row>
    <row r="245" spans="2:6" ht="15" thickBot="1" x14ac:dyDescent="0.35">
      <c r="B245" s="10">
        <v>37</v>
      </c>
      <c r="C245" s="11" t="s">
        <v>23</v>
      </c>
      <c r="D245" s="13">
        <v>30.8</v>
      </c>
      <c r="E245" s="41">
        <f t="shared" si="24"/>
        <v>2.7112676056338021</v>
      </c>
      <c r="F245" s="41">
        <f t="shared" si="25"/>
        <v>2.2183098591549664</v>
      </c>
    </row>
    <row r="246" spans="2:6" ht="15" thickBot="1" x14ac:dyDescent="0.35">
      <c r="B246" s="17" t="s">
        <v>24</v>
      </c>
      <c r="C246" s="18" t="s">
        <v>25</v>
      </c>
      <c r="D246" s="21">
        <v>12.8</v>
      </c>
      <c r="E246" s="41">
        <f t="shared" si="24"/>
        <v>1.1267605633802815</v>
      </c>
      <c r="F246" s="41">
        <v>0</v>
      </c>
    </row>
    <row r="247" spans="2:6" ht="15" thickBot="1" x14ac:dyDescent="0.35">
      <c r="B247" s="83" t="s">
        <v>26</v>
      </c>
      <c r="C247" s="84"/>
      <c r="D247" s="22">
        <f t="shared" ref="D247" si="26">SUM(D232:D246)</f>
        <v>1123.5999999999999</v>
      </c>
      <c r="E247" s="41">
        <f t="shared" si="24"/>
        <v>98.908450704225316</v>
      </c>
      <c r="F247" s="41"/>
    </row>
  </sheetData>
  <mergeCells count="22">
    <mergeCell ref="B207:C207"/>
    <mergeCell ref="B227:C227"/>
    <mergeCell ref="B247:C247"/>
    <mergeCell ref="H140:I140"/>
    <mergeCell ref="H153:I153"/>
    <mergeCell ref="B161:C161"/>
    <mergeCell ref="F164:H164"/>
    <mergeCell ref="B185:C185"/>
    <mergeCell ref="D4:H4"/>
    <mergeCell ref="B23:C23"/>
    <mergeCell ref="B41:C41"/>
    <mergeCell ref="D116:H116"/>
    <mergeCell ref="B135:C135"/>
    <mergeCell ref="B95:C95"/>
    <mergeCell ref="B113:C113"/>
    <mergeCell ref="H27:I27"/>
    <mergeCell ref="H44:I44"/>
    <mergeCell ref="H63:I63"/>
    <mergeCell ref="H81:I81"/>
    <mergeCell ref="H99:I99"/>
    <mergeCell ref="B59:C59"/>
    <mergeCell ref="B77:C7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Juliana Ormeño</cp:lastModifiedBy>
  <dcterms:created xsi:type="dcterms:W3CDTF">2021-04-30T13:56:11Z</dcterms:created>
  <dcterms:modified xsi:type="dcterms:W3CDTF">2022-07-01T01:14:42Z</dcterms:modified>
</cp:coreProperties>
</file>