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or (Shade)\Desktop\"/>
    </mc:Choice>
  </mc:AlternateContent>
  <xr:revisionPtr revIDLastSave="0" documentId="13_ncr:1_{82AB78D7-9A9D-47FC-9C30-28291FF3DC7E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D123" i="1" l="1"/>
  <c r="D103" i="1"/>
  <c r="E92" i="1" s="1"/>
  <c r="D83" i="1"/>
  <c r="E70" i="1" s="1"/>
  <c r="D63" i="1"/>
  <c r="E49" i="1" s="1"/>
  <c r="D43" i="1"/>
  <c r="E28" i="1" s="1"/>
  <c r="F28" i="1" s="1"/>
  <c r="E79" i="1" l="1"/>
  <c r="E75" i="1"/>
  <c r="E55" i="1"/>
  <c r="E50" i="1"/>
  <c r="E47" i="1"/>
  <c r="F47" i="1" s="1"/>
  <c r="E59" i="1"/>
  <c r="E54" i="1"/>
  <c r="E48" i="1"/>
  <c r="F48" i="1" s="1"/>
  <c r="F49" i="1" s="1"/>
  <c r="F50" i="1" s="1"/>
  <c r="E63" i="1"/>
  <c r="E58" i="1"/>
  <c r="E52" i="1"/>
  <c r="E71" i="1"/>
  <c r="E60" i="1"/>
  <c r="E62" i="1"/>
  <c r="E56" i="1"/>
  <c r="E51" i="1"/>
  <c r="E83" i="1"/>
  <c r="E81" i="1"/>
  <c r="E77" i="1"/>
  <c r="E73" i="1"/>
  <c r="E69" i="1"/>
  <c r="E103" i="1"/>
  <c r="E99" i="1"/>
  <c r="E95" i="1"/>
  <c r="E91" i="1"/>
  <c r="E61" i="1"/>
  <c r="E57" i="1"/>
  <c r="E53" i="1"/>
  <c r="E67" i="1"/>
  <c r="F67" i="1" s="1"/>
  <c r="E80" i="1"/>
  <c r="E76" i="1"/>
  <c r="E72" i="1"/>
  <c r="E68" i="1"/>
  <c r="F68" i="1" s="1"/>
  <c r="F69" i="1" s="1"/>
  <c r="E102" i="1"/>
  <c r="E98" i="1"/>
  <c r="E94" i="1"/>
  <c r="E90" i="1"/>
  <c r="E101" i="1"/>
  <c r="E97" i="1"/>
  <c r="E93" i="1"/>
  <c r="E89" i="1"/>
  <c r="E82" i="1"/>
  <c r="E78" i="1"/>
  <c r="E74" i="1"/>
  <c r="E88" i="1"/>
  <c r="F88" i="1" s="1"/>
  <c r="F89" i="1" s="1"/>
  <c r="F90" i="1" s="1"/>
  <c r="E100" i="1"/>
  <c r="E96" i="1"/>
  <c r="E110" i="1"/>
  <c r="E114" i="1"/>
  <c r="E118" i="1"/>
  <c r="E122" i="1"/>
  <c r="E116" i="1"/>
  <c r="E113" i="1"/>
  <c r="E121" i="1"/>
  <c r="E111" i="1"/>
  <c r="E115" i="1"/>
  <c r="E119" i="1"/>
  <c r="E108" i="1"/>
  <c r="F108" i="1" s="1"/>
  <c r="E112" i="1"/>
  <c r="E120" i="1"/>
  <c r="E109" i="1"/>
  <c r="E117" i="1"/>
  <c r="E123" i="1"/>
  <c r="E43" i="1"/>
  <c r="E41" i="1"/>
  <c r="E39" i="1"/>
  <c r="E37" i="1"/>
  <c r="E35" i="1"/>
  <c r="E33" i="1"/>
  <c r="E31" i="1"/>
  <c r="E29" i="1"/>
  <c r="F29" i="1" s="1"/>
  <c r="E27" i="1"/>
  <c r="F27" i="1" s="1"/>
  <c r="E42" i="1"/>
  <c r="E40" i="1"/>
  <c r="E38" i="1"/>
  <c r="E36" i="1"/>
  <c r="E34" i="1"/>
  <c r="E32" i="1"/>
  <c r="E30" i="1"/>
  <c r="H23" i="1"/>
  <c r="G23" i="1"/>
  <c r="F23" i="1"/>
  <c r="E23" i="1"/>
  <c r="D23" i="1"/>
  <c r="F51" i="1" l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109" i="1"/>
  <c r="F110" i="1" s="1"/>
  <c r="F111" i="1" s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30" i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70" i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G47" i="1"/>
  <c r="H47" i="1" s="1"/>
  <c r="I47" i="1" s="1"/>
  <c r="G87" i="1" l="1"/>
  <c r="H87" i="1" s="1"/>
  <c r="I87" i="1" s="1"/>
  <c r="F112" i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G107" i="1"/>
  <c r="H107" i="1" s="1"/>
  <c r="I107" i="1" s="1"/>
  <c r="G67" i="1"/>
  <c r="H67" i="1" s="1"/>
  <c r="I67" i="1" s="1"/>
  <c r="G27" i="1"/>
  <c r="H27" i="1" s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Equipo</author>
  </authors>
  <commentList>
    <comment ref="D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D4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D6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8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D10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</commentList>
</comments>
</file>

<file path=xl/sharedStrings.xml><?xml version="1.0" encoding="utf-8"?>
<sst xmlns="http://schemas.openxmlformats.org/spreadsheetml/2006/main" count="157" uniqueCount="32">
  <si>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</si>
  <si>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</si>
  <si>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</si>
  <si>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</si>
  <si>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</si>
  <si>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</si>
  <si>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</si>
  <si>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</si>
  <si>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</si>
  <si>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</si>
  <si>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</si>
  <si>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</si>
  <si>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</si>
  <si>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</si>
  <si>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</si>
  <si>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</si>
  <si>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</si>
  <si>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</si>
  <si>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</si>
  <si>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</si>
  <si>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</si>
  <si>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</si>
  <si>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</si>
  <si>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</si>
  <si>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</si>
  <si>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</si>
  <si>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</si>
  <si>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>% retenido</t>
  </si>
  <si>
    <t>% pasante</t>
  </si>
  <si>
    <t>M</t>
  </si>
  <si>
    <t>Log 80%</t>
  </si>
  <si>
    <t>P80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</si>
</sst>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1" fillId="2" borderId="5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23"/>
  <sheetViews>
    <sheetView tabSelected="1" workbookViewId="0">
      <selection activeCell="I116" sqref="I116"/>
    </sheetView>
  </sheetViews>
  <sheetFormatPr baseColWidth="10" defaultRowHeight="15" x14ac:dyDescent="0.2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3" spans="2:8" ht="15.75" thickBot="1" x14ac:dyDescent="0.3"/>
    <row r="4" spans="2:8" ht="19.5" thickBot="1" x14ac:dyDescent="0.35">
      <c r="D4" s="40" t="s">
        <v>0</v>
      </c>
      <c r="E4" s="41"/>
      <c r="F4" s="41"/>
      <c r="G4" s="41"/>
      <c r="H4" s="42"/>
    </row>
    <row r="5" spans="2:8" ht="15.75" thickBot="1" x14ac:dyDescent="0.3">
      <c r="C5" s="43" t="s">
        <v>1</v>
      </c>
      <c r="D5" s="1">
        <v>43083</v>
      </c>
      <c r="E5" s="2">
        <v>43088</v>
      </c>
      <c r="F5" s="1">
        <v>43089</v>
      </c>
      <c r="G5" s="2">
        <v>43090</v>
      </c>
      <c r="H5" s="3">
        <v>43097</v>
      </c>
    </row>
    <row r="6" spans="2:8" ht="15.75" thickBot="1" x14ac:dyDescent="0.3">
      <c r="B6" s="4" t="s">
        <v>2</v>
      </c>
      <c r="C6" s="5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 spans="2:8" x14ac:dyDescent="0.25">
      <c r="B7" s="7">
        <v>3360</v>
      </c>
      <c r="C7" s="8" t="s">
        <v>9</v>
      </c>
      <c r="D7" s="11">
        <v>61.8</v>
      </c>
      <c r="E7" s="9">
        <v>43.1</v>
      </c>
      <c r="F7" s="11">
        <v>33.799999999999997</v>
      </c>
      <c r="G7" s="9">
        <v>23.3</v>
      </c>
      <c r="H7" s="12">
        <v>16.8</v>
      </c>
    </row>
    <row r="8" spans="2:8" x14ac:dyDescent="0.25">
      <c r="B8" s="9">
        <v>2380</v>
      </c>
      <c r="C8" s="10" t="s">
        <v>10</v>
      </c>
      <c r="D8" s="11">
        <v>61.8</v>
      </c>
      <c r="E8" s="9">
        <v>43.1</v>
      </c>
      <c r="F8" s="11">
        <v>33.799999999999997</v>
      </c>
      <c r="G8" s="9">
        <v>23.3</v>
      </c>
      <c r="H8" s="12">
        <v>16.8</v>
      </c>
    </row>
    <row r="9" spans="2:8" x14ac:dyDescent="0.25">
      <c r="B9" s="9">
        <v>2000</v>
      </c>
      <c r="C9" s="10" t="s">
        <v>11</v>
      </c>
      <c r="D9" s="11">
        <v>70.7</v>
      </c>
      <c r="E9" s="9">
        <v>55.2</v>
      </c>
      <c r="F9" s="11">
        <v>41.1</v>
      </c>
      <c r="G9" s="13">
        <v>27</v>
      </c>
      <c r="H9" s="14">
        <v>19</v>
      </c>
    </row>
    <row r="10" spans="2:8" x14ac:dyDescent="0.25">
      <c r="B10" s="9">
        <v>1410</v>
      </c>
      <c r="C10" s="10" t="s">
        <v>12</v>
      </c>
      <c r="D10" s="11">
        <v>284.8</v>
      </c>
      <c r="E10" s="9">
        <v>227.3</v>
      </c>
      <c r="F10" s="11">
        <v>180.4</v>
      </c>
      <c r="G10" s="9">
        <v>114.2</v>
      </c>
      <c r="H10" s="12">
        <v>75.7</v>
      </c>
    </row>
    <row r="11" spans="2:8" x14ac:dyDescent="0.25">
      <c r="B11" s="9">
        <v>840</v>
      </c>
      <c r="C11" s="10" t="s">
        <v>13</v>
      </c>
      <c r="D11" s="11">
        <v>264.5</v>
      </c>
      <c r="E11" s="9">
        <v>271.39999999999998</v>
      </c>
      <c r="F11" s="11">
        <v>261.89999999999998</v>
      </c>
      <c r="G11" s="9">
        <v>207.2</v>
      </c>
      <c r="H11" s="12">
        <v>150.9</v>
      </c>
    </row>
    <row r="12" spans="2:8" x14ac:dyDescent="0.25">
      <c r="B12" s="9">
        <v>590</v>
      </c>
      <c r="C12" s="10" t="s">
        <v>14</v>
      </c>
      <c r="D12" s="11">
        <v>119.4</v>
      </c>
      <c r="E12" s="9">
        <v>121.8</v>
      </c>
      <c r="F12" s="11">
        <v>130.4</v>
      </c>
      <c r="G12" s="9">
        <v>139.69999999999999</v>
      </c>
      <c r="H12" s="12">
        <v>126.8</v>
      </c>
    </row>
    <row r="13" spans="2:8" x14ac:dyDescent="0.25">
      <c r="B13" s="9">
        <v>420</v>
      </c>
      <c r="C13" s="10" t="s">
        <v>15</v>
      </c>
      <c r="D13" s="15">
        <v>87</v>
      </c>
      <c r="E13" s="9">
        <v>94.4</v>
      </c>
      <c r="F13" s="11">
        <v>97.3</v>
      </c>
      <c r="G13" s="9">
        <v>111.5</v>
      </c>
      <c r="H13" s="12">
        <v>122.9</v>
      </c>
    </row>
    <row r="14" spans="2:8" x14ac:dyDescent="0.25">
      <c r="B14" s="9">
        <v>297</v>
      </c>
      <c r="C14" s="10" t="s">
        <v>16</v>
      </c>
      <c r="D14" s="11">
        <v>62.6</v>
      </c>
      <c r="E14" s="9">
        <v>79.400000000000006</v>
      </c>
      <c r="F14" s="11">
        <v>92.1</v>
      </c>
      <c r="G14" s="9">
        <v>111.6</v>
      </c>
      <c r="H14" s="12">
        <v>125.3</v>
      </c>
    </row>
    <row r="15" spans="2:8" x14ac:dyDescent="0.25">
      <c r="B15" s="9">
        <v>210</v>
      </c>
      <c r="C15" s="10" t="s">
        <v>17</v>
      </c>
      <c r="D15" s="11">
        <v>46.6</v>
      </c>
      <c r="E15" s="9">
        <v>60.4</v>
      </c>
      <c r="F15" s="11">
        <v>72.400000000000006</v>
      </c>
      <c r="G15" s="13">
        <v>93</v>
      </c>
      <c r="H15" s="12">
        <v>110.2</v>
      </c>
    </row>
    <row r="16" spans="2:8" x14ac:dyDescent="0.25">
      <c r="B16" s="9">
        <v>149</v>
      </c>
      <c r="C16" s="10" t="s">
        <v>18</v>
      </c>
      <c r="D16" s="11">
        <v>34.1</v>
      </c>
      <c r="E16" s="9">
        <v>45.5</v>
      </c>
      <c r="F16" s="11">
        <v>55.9</v>
      </c>
      <c r="G16" s="9">
        <v>73.400000000000006</v>
      </c>
      <c r="H16" s="12">
        <v>90.9</v>
      </c>
    </row>
    <row r="17" spans="2:9" x14ac:dyDescent="0.25">
      <c r="B17" s="9">
        <v>105</v>
      </c>
      <c r="C17" s="10" t="s">
        <v>19</v>
      </c>
      <c r="D17" s="11">
        <v>28.4</v>
      </c>
      <c r="E17" s="9">
        <v>37.299999999999997</v>
      </c>
      <c r="F17" s="15">
        <v>46</v>
      </c>
      <c r="G17" s="9">
        <v>61.4</v>
      </c>
      <c r="H17" s="14">
        <v>77</v>
      </c>
    </row>
    <row r="18" spans="2:9" x14ac:dyDescent="0.25">
      <c r="B18" s="9">
        <v>74</v>
      </c>
      <c r="C18" s="10" t="s">
        <v>20</v>
      </c>
      <c r="D18" s="11">
        <v>21.1</v>
      </c>
      <c r="E18" s="9">
        <v>29.7</v>
      </c>
      <c r="F18" s="11">
        <v>36.700000000000003</v>
      </c>
      <c r="G18" s="9">
        <v>51.2</v>
      </c>
      <c r="H18" s="12">
        <v>69.3</v>
      </c>
    </row>
    <row r="19" spans="2:9" x14ac:dyDescent="0.25">
      <c r="B19" s="9">
        <v>53</v>
      </c>
      <c r="C19" s="10" t="s">
        <v>21</v>
      </c>
      <c r="D19" s="11">
        <v>19.7</v>
      </c>
      <c r="E19" s="9">
        <v>24.9</v>
      </c>
      <c r="F19" s="11">
        <v>31.3</v>
      </c>
      <c r="G19" s="13">
        <v>40</v>
      </c>
      <c r="H19" s="12">
        <v>55.7</v>
      </c>
    </row>
    <row r="20" spans="2:9" x14ac:dyDescent="0.25">
      <c r="B20" s="9">
        <v>44</v>
      </c>
      <c r="C20" s="10" t="s">
        <v>22</v>
      </c>
      <c r="D20" s="11">
        <v>11.4</v>
      </c>
      <c r="E20" s="9">
        <v>14.8</v>
      </c>
      <c r="F20" s="11">
        <v>21.2</v>
      </c>
      <c r="G20" s="9">
        <v>29.7</v>
      </c>
      <c r="H20" s="12">
        <v>39.5</v>
      </c>
    </row>
    <row r="21" spans="2:9" x14ac:dyDescent="0.25">
      <c r="B21" s="9">
        <v>37</v>
      </c>
      <c r="C21" s="10" t="s">
        <v>23</v>
      </c>
      <c r="D21" s="11">
        <v>12.7</v>
      </c>
      <c r="E21" s="9">
        <v>17.2</v>
      </c>
      <c r="F21" s="11">
        <v>20.6</v>
      </c>
      <c r="G21" s="9">
        <v>29.8</v>
      </c>
      <c r="H21" s="12">
        <v>30.8</v>
      </c>
    </row>
    <row r="22" spans="2:9" ht="15.75" thickBot="1" x14ac:dyDescent="0.3">
      <c r="B22" s="16" t="s">
        <v>24</v>
      </c>
      <c r="C22" s="17" t="s">
        <v>25</v>
      </c>
      <c r="D22" s="18">
        <v>11.2</v>
      </c>
      <c r="E22" s="19">
        <v>13.1</v>
      </c>
      <c r="F22" s="18">
        <v>11.8</v>
      </c>
      <c r="G22" s="19">
        <v>14.5</v>
      </c>
      <c r="H22" s="20">
        <v>12.8</v>
      </c>
    </row>
    <row r="23" spans="2:9" ht="15.75" thickBot="1" x14ac:dyDescent="0.3">
      <c r="B23" s="38" t="s">
        <v>26</v>
      </c>
      <c r="C23" s="39"/>
      <c r="D23" s="22">
        <f>SUM(D8:D22)</f>
        <v>1136.0000000000002</v>
      </c>
      <c r="E23" s="23">
        <f t="shared" ref="E23:H23" si="0">SUM(E8:E22)</f>
        <v>1135.5</v>
      </c>
      <c r="F23" s="22">
        <f t="shared" si="0"/>
        <v>1132.8999999999999</v>
      </c>
      <c r="G23" s="23">
        <f t="shared" si="0"/>
        <v>1127.5</v>
      </c>
      <c r="H23" s="22">
        <f t="shared" si="0"/>
        <v>1123.5999999999999</v>
      </c>
    </row>
    <row r="25" spans="2:9" ht="15.75" thickBot="1" x14ac:dyDescent="0.3"/>
    <row r="26" spans="2:9" ht="15.75" thickBot="1" x14ac:dyDescent="0.3">
      <c r="B26" s="4" t="s">
        <v>2</v>
      </c>
      <c r="C26" s="36" t="s">
        <v>3</v>
      </c>
      <c r="D26" s="6" t="s">
        <v>4</v>
      </c>
      <c r="E26" s="6" t="s">
        <v>27</v>
      </c>
      <c r="F26" s="6" t="s">
        <v>28</v>
      </c>
      <c r="G26" s="6" t="s">
        <v>29</v>
      </c>
      <c r="H26" s="6" t="s">
        <v>30</v>
      </c>
      <c r="I26" s="6" t="s">
        <v>31</v>
      </c>
    </row>
    <row r="27" spans="2:9" ht="15.75" thickBot="1" x14ac:dyDescent="0.3">
      <c r="B27" s="25"/>
      <c r="C27" s="26" t="s">
        <v>9</v>
      </c>
      <c r="D27" s="27">
        <v>61.8</v>
      </c>
      <c r="E27" s="28">
        <f>(D27*100)/$D$43</f>
        <v>5.4401408450704212</v>
      </c>
      <c r="F27" s="28">
        <f>(100-E27)</f>
        <v>94.559859154929583</v>
      </c>
      <c r="G27" s="29">
        <f>(LOG10(B29/B30)/(LOG10(F29/F30)))</f>
        <v>1.0471902027342754</v>
      </c>
      <c r="H27" s="29">
        <f>LOG10(B29)-(G27*(LOG10(F29/80)))</f>
        <v>3.2559494434113359</v>
      </c>
      <c r="I27" s="37">
        <f>10^(H27)</f>
        <v>1802.8078622527707</v>
      </c>
    </row>
    <row r="28" spans="2:9" x14ac:dyDescent="0.25">
      <c r="B28" s="9">
        <v>2380</v>
      </c>
      <c r="C28" s="10" t="s">
        <v>10</v>
      </c>
      <c r="D28" s="11">
        <v>61.8</v>
      </c>
      <c r="E28" s="24">
        <f>(D28*100)/$D$43</f>
        <v>5.4401408450704212</v>
      </c>
      <c r="F28" s="24">
        <f>(100-E28)</f>
        <v>94.559859154929583</v>
      </c>
    </row>
    <row r="29" spans="2:9" x14ac:dyDescent="0.25">
      <c r="B29" s="9">
        <v>2000</v>
      </c>
      <c r="C29" s="10" t="s">
        <v>11</v>
      </c>
      <c r="D29" s="11">
        <v>70.7</v>
      </c>
      <c r="E29" s="24">
        <f>(D29*100)/$D$43</f>
        <v>6.2235915492957732</v>
      </c>
      <c r="F29" s="24">
        <f>(F28-E29)</f>
        <v>88.336267605633807</v>
      </c>
    </row>
    <row r="30" spans="2:9" x14ac:dyDescent="0.25">
      <c r="B30" s="9">
        <v>1410</v>
      </c>
      <c r="C30" s="10" t="s">
        <v>12</v>
      </c>
      <c r="D30" s="11">
        <v>284.8</v>
      </c>
      <c r="E30" s="24">
        <f>(D30*100)/$D$43</f>
        <v>25.070422535211261</v>
      </c>
      <c r="F30" s="24">
        <f>(F29-E30)</f>
        <v>63.265845070422543</v>
      </c>
    </row>
    <row r="31" spans="2:9" x14ac:dyDescent="0.25">
      <c r="B31" s="9">
        <v>840</v>
      </c>
      <c r="C31" s="10" t="s">
        <v>13</v>
      </c>
      <c r="D31" s="11">
        <v>264.5</v>
      </c>
      <c r="E31" s="24">
        <f>(D31*100)/$D$43</f>
        <v>23.283450704225348</v>
      </c>
      <c r="F31" s="24">
        <f>(F30-E31)</f>
        <v>39.982394366197198</v>
      </c>
    </row>
    <row r="32" spans="2:9" x14ac:dyDescent="0.25">
      <c r="B32" s="9">
        <v>590</v>
      </c>
      <c r="C32" s="10" t="s">
        <v>14</v>
      </c>
      <c r="D32" s="11">
        <v>119.4</v>
      </c>
      <c r="E32" s="24">
        <f>(D32*100)/$D$43</f>
        <v>10.510563380281688</v>
      </c>
      <c r="F32" s="24">
        <f>(F31-E32)</f>
        <v>29.47183098591551</v>
      </c>
    </row>
    <row r="33" spans="2:9" x14ac:dyDescent="0.25">
      <c r="B33" s="9">
        <v>420</v>
      </c>
      <c r="C33" s="10" t="s">
        <v>15</v>
      </c>
      <c r="D33" s="15">
        <v>87</v>
      </c>
      <c r="E33" s="24">
        <f>(D33*100)/$D$43</f>
        <v>7.6584507042253502</v>
      </c>
      <c r="F33" s="24">
        <f>(F32-E33)</f>
        <v>21.813380281690158</v>
      </c>
    </row>
    <row r="34" spans="2:9" x14ac:dyDescent="0.25">
      <c r="B34" s="9">
        <v>297</v>
      </c>
      <c r="C34" s="10" t="s">
        <v>16</v>
      </c>
      <c r="D34" s="11">
        <v>62.6</v>
      </c>
      <c r="E34" s="24">
        <f>(D34*100)/$D$43</f>
        <v>5.5105633802816891</v>
      </c>
      <c r="F34" s="24">
        <f>(F33-E34)</f>
        <v>16.30281690140847</v>
      </c>
    </row>
    <row r="35" spans="2:9" x14ac:dyDescent="0.25">
      <c r="B35" s="9">
        <v>210</v>
      </c>
      <c r="C35" s="10" t="s">
        <v>17</v>
      </c>
      <c r="D35" s="11">
        <v>46.6</v>
      </c>
      <c r="E35" s="24">
        <f>(D35*100)/$D$43</f>
        <v>4.1021126760563371</v>
      </c>
      <c r="F35" s="24">
        <f>(F34-E35)</f>
        <v>12.200704225352133</v>
      </c>
    </row>
    <row r="36" spans="2:9" x14ac:dyDescent="0.25">
      <c r="B36" s="9">
        <v>149</v>
      </c>
      <c r="C36" s="10" t="s">
        <v>18</v>
      </c>
      <c r="D36" s="11">
        <v>34.1</v>
      </c>
      <c r="E36" s="24">
        <f>(D36*100)/$D$43</f>
        <v>3.0017605633802811</v>
      </c>
      <c r="F36" s="24">
        <f>(F35-E36)</f>
        <v>9.1989436619718532</v>
      </c>
    </row>
    <row r="37" spans="2:9" x14ac:dyDescent="0.25">
      <c r="B37" s="9">
        <v>105</v>
      </c>
      <c r="C37" s="10" t="s">
        <v>19</v>
      </c>
      <c r="D37" s="11">
        <v>28.4</v>
      </c>
      <c r="E37" s="24">
        <f>(D37*100)/$D$43</f>
        <v>2.4999999999999996</v>
      </c>
      <c r="F37" s="24">
        <f>(F36-E37)</f>
        <v>6.6989436619718532</v>
      </c>
    </row>
    <row r="38" spans="2:9" x14ac:dyDescent="0.25">
      <c r="B38" s="9">
        <v>74</v>
      </c>
      <c r="C38" s="10" t="s">
        <v>20</v>
      </c>
      <c r="D38" s="11">
        <v>21.1</v>
      </c>
      <c r="E38" s="24">
        <f>(D38*100)/$D$43</f>
        <v>1.8573943661971828</v>
      </c>
      <c r="F38" s="24">
        <f>(F37-E38)</f>
        <v>4.8415492957746702</v>
      </c>
    </row>
    <row r="39" spans="2:9" x14ac:dyDescent="0.25">
      <c r="B39" s="9">
        <v>53</v>
      </c>
      <c r="C39" s="10" t="s">
        <v>21</v>
      </c>
      <c r="D39" s="11">
        <v>19.7</v>
      </c>
      <c r="E39" s="24">
        <f>(D39*100)/$D$43</f>
        <v>1.7341549295774645</v>
      </c>
      <c r="F39" s="24">
        <f>(F38-E39)</f>
        <v>3.1073943661972057</v>
      </c>
    </row>
    <row r="40" spans="2:9" x14ac:dyDescent="0.25">
      <c r="B40" s="9">
        <v>44</v>
      </c>
      <c r="C40" s="10" t="s">
        <v>22</v>
      </c>
      <c r="D40" s="11">
        <v>11.4</v>
      </c>
      <c r="E40" s="24">
        <f>(D40*100)/$D$43</f>
        <v>1.0035211267605633</v>
      </c>
      <c r="F40" s="24">
        <f>(F39-E40)</f>
        <v>2.1038732394366422</v>
      </c>
    </row>
    <row r="41" spans="2:9" x14ac:dyDescent="0.25">
      <c r="B41" s="9">
        <v>37</v>
      </c>
      <c r="C41" s="10" t="s">
        <v>23</v>
      </c>
      <c r="D41" s="11">
        <v>12.7</v>
      </c>
      <c r="E41" s="24">
        <f>(D41*100)/$D$43</f>
        <v>1.117957746478873</v>
      </c>
      <c r="F41" s="24">
        <f>(F40-E41)</f>
        <v>0.98591549295776915</v>
      </c>
    </row>
    <row r="42" spans="2:9" ht="15.75" thickBot="1" x14ac:dyDescent="0.3">
      <c r="B42" s="16" t="s">
        <v>24</v>
      </c>
      <c r="C42" s="17" t="s">
        <v>25</v>
      </c>
      <c r="D42" s="18">
        <v>11.2</v>
      </c>
      <c r="E42" s="24">
        <f>(D42*100)/$D$43</f>
        <v>0.98591549295774628</v>
      </c>
      <c r="F42" s="24">
        <v>0</v>
      </c>
    </row>
    <row r="43" spans="2:9" ht="15.75" thickBot="1" x14ac:dyDescent="0.3">
      <c r="B43" s="35" t="s">
        <v>26</v>
      </c>
      <c r="C43" s="36"/>
      <c r="D43" s="22">
        <f>SUM(D28:D42)</f>
        <v>1136.0000000000002</v>
      </c>
      <c r="E43" s="24">
        <f>(D43*100)/$D$43</f>
        <v>100</v>
      </c>
      <c r="F43" s="24"/>
    </row>
    <row r="45" spans="2:9" ht="15.75" thickBot="1" x14ac:dyDescent="0.3"/>
    <row r="46" spans="2:9" ht="15.75" thickBot="1" x14ac:dyDescent="0.3">
      <c r="B46" s="4" t="s">
        <v>2</v>
      </c>
      <c r="C46" s="21" t="s">
        <v>3</v>
      </c>
      <c r="D46" s="6" t="s">
        <v>5</v>
      </c>
      <c r="E46" s="6" t="s">
        <v>27</v>
      </c>
      <c r="F46" s="6" t="s">
        <v>28</v>
      </c>
      <c r="G46" s="6" t="s">
        <v>29</v>
      </c>
      <c r="H46" s="6" t="s">
        <v>30</v>
      </c>
      <c r="I46" s="6" t="s">
        <v>31</v>
      </c>
    </row>
    <row r="47" spans="2:9" ht="15.75" thickBot="1" x14ac:dyDescent="0.3">
      <c r="B47" s="25">
        <v>3360</v>
      </c>
      <c r="C47" s="26" t="s">
        <v>9</v>
      </c>
      <c r="D47" s="32">
        <v>43.1</v>
      </c>
      <c r="E47" s="33">
        <f>(D47*100)/$D$63</f>
        <v>3.7956847203874946</v>
      </c>
      <c r="F47" s="33">
        <f>(100-E47)</f>
        <v>96.204315279612501</v>
      </c>
      <c r="G47" s="29">
        <f>(LOG10(B49/B50))/(LOG10(F49/F50))</f>
        <v>1.4130998389214315</v>
      </c>
      <c r="H47" s="29">
        <f>(LOG10(B49)-(G47*(LOG10(F49/80))))</f>
        <v>3.2196561008588893</v>
      </c>
      <c r="I47" s="37">
        <f>10^(H47)</f>
        <v>1658.273272042718</v>
      </c>
    </row>
    <row r="48" spans="2:9" ht="15.75" thickBot="1" x14ac:dyDescent="0.3">
      <c r="B48" s="9">
        <v>2380</v>
      </c>
      <c r="C48" s="10" t="s">
        <v>10</v>
      </c>
      <c r="D48" s="9">
        <v>43.1</v>
      </c>
      <c r="E48" s="29">
        <f>(D48*100)/$D$63</f>
        <v>3.7956847203874946</v>
      </c>
      <c r="F48" s="29">
        <f>(100-E48)</f>
        <v>96.204315279612501</v>
      </c>
    </row>
    <row r="49" spans="2:6" ht="15.75" thickBot="1" x14ac:dyDescent="0.3">
      <c r="B49" s="9">
        <v>2000</v>
      </c>
      <c r="C49" s="10" t="s">
        <v>11</v>
      </c>
      <c r="D49" s="9">
        <v>55.2</v>
      </c>
      <c r="E49" s="29">
        <f>(D49*100)/$D$63</f>
        <v>4.861294583883752</v>
      </c>
      <c r="F49" s="29">
        <f>(F48-E49)</f>
        <v>91.343020695728754</v>
      </c>
    </row>
    <row r="50" spans="2:6" ht="15.75" thickBot="1" x14ac:dyDescent="0.3">
      <c r="B50" s="9">
        <v>1410</v>
      </c>
      <c r="C50" s="10" t="s">
        <v>12</v>
      </c>
      <c r="D50" s="9">
        <v>227.3</v>
      </c>
      <c r="E50" s="29">
        <f>(D50*100)/$D$63</f>
        <v>20.01761338617349</v>
      </c>
      <c r="F50" s="29">
        <f t="shared" ref="F50:F62" si="1">(F49-E50)</f>
        <v>71.32540730955526</v>
      </c>
    </row>
    <row r="51" spans="2:6" ht="15.75" thickBot="1" x14ac:dyDescent="0.3">
      <c r="B51" s="9">
        <v>840</v>
      </c>
      <c r="C51" s="10" t="s">
        <v>13</v>
      </c>
      <c r="D51" s="9">
        <v>271.39999999999998</v>
      </c>
      <c r="E51" s="29">
        <f>(D51*100)/$D$63</f>
        <v>23.901365037428441</v>
      </c>
      <c r="F51" s="29">
        <f t="shared" si="1"/>
        <v>47.424042272126819</v>
      </c>
    </row>
    <row r="52" spans="2:6" ht="15.75" thickBot="1" x14ac:dyDescent="0.3">
      <c r="B52" s="9">
        <v>590</v>
      </c>
      <c r="C52" s="10" t="s">
        <v>14</v>
      </c>
      <c r="D52" s="9">
        <v>121.8</v>
      </c>
      <c r="E52" s="29">
        <f>(D52*100)/$D$63</f>
        <v>10.726552179656538</v>
      </c>
      <c r="F52" s="29">
        <f t="shared" si="1"/>
        <v>36.697490092470282</v>
      </c>
    </row>
    <row r="53" spans="2:6" ht="15.75" thickBot="1" x14ac:dyDescent="0.3">
      <c r="B53" s="9">
        <v>420</v>
      </c>
      <c r="C53" s="10" t="s">
        <v>15</v>
      </c>
      <c r="D53" s="9">
        <v>94.4</v>
      </c>
      <c r="E53" s="29">
        <f>(D53*100)/$D$63</f>
        <v>8.313518273888155</v>
      </c>
      <c r="F53" s="29">
        <f t="shared" si="1"/>
        <v>28.383971818582125</v>
      </c>
    </row>
    <row r="54" spans="2:6" ht="15.75" thickBot="1" x14ac:dyDescent="0.3">
      <c r="B54" s="9">
        <v>297</v>
      </c>
      <c r="C54" s="10" t="s">
        <v>16</v>
      </c>
      <c r="D54" s="9">
        <v>79.400000000000006</v>
      </c>
      <c r="E54" s="29">
        <f>(D54*100)/$D$63</f>
        <v>6.9925143108762668</v>
      </c>
      <c r="F54" s="29">
        <f t="shared" si="1"/>
        <v>21.391457507705859</v>
      </c>
    </row>
    <row r="55" spans="2:6" ht="15.75" thickBot="1" x14ac:dyDescent="0.3">
      <c r="B55" s="9">
        <v>210</v>
      </c>
      <c r="C55" s="10" t="s">
        <v>17</v>
      </c>
      <c r="D55" s="9">
        <v>60.4</v>
      </c>
      <c r="E55" s="29">
        <f>(D55*100)/$D$63</f>
        <v>5.3192426243945397</v>
      </c>
      <c r="F55" s="29">
        <f t="shared" si="1"/>
        <v>16.072214883311318</v>
      </c>
    </row>
    <row r="56" spans="2:6" ht="15.75" thickBot="1" x14ac:dyDescent="0.3">
      <c r="B56" s="9">
        <v>149</v>
      </c>
      <c r="C56" s="10" t="s">
        <v>18</v>
      </c>
      <c r="D56" s="9">
        <v>45.5</v>
      </c>
      <c r="E56" s="29">
        <f>(D56*100)/$D$63</f>
        <v>4.0070453544693967</v>
      </c>
      <c r="F56" s="29">
        <f t="shared" si="1"/>
        <v>12.065169528841921</v>
      </c>
    </row>
    <row r="57" spans="2:6" ht="15.75" thickBot="1" x14ac:dyDescent="0.3">
      <c r="B57" s="9">
        <v>105</v>
      </c>
      <c r="C57" s="10" t="s">
        <v>19</v>
      </c>
      <c r="D57" s="9">
        <v>37.299999999999997</v>
      </c>
      <c r="E57" s="29">
        <f>(D57*100)/$D$63</f>
        <v>3.2848965213562304</v>
      </c>
      <c r="F57" s="29">
        <f t="shared" si="1"/>
        <v>8.7802730074856896</v>
      </c>
    </row>
    <row r="58" spans="2:6" ht="15.75" thickBot="1" x14ac:dyDescent="0.3">
      <c r="B58" s="9">
        <v>74</v>
      </c>
      <c r="C58" s="10" t="s">
        <v>20</v>
      </c>
      <c r="D58" s="9">
        <v>29.7</v>
      </c>
      <c r="E58" s="29">
        <f>(D58*100)/$D$63</f>
        <v>2.6155878467635403</v>
      </c>
      <c r="F58" s="29">
        <f t="shared" si="1"/>
        <v>6.1646851607221489</v>
      </c>
    </row>
    <row r="59" spans="2:6" ht="15.75" thickBot="1" x14ac:dyDescent="0.3">
      <c r="B59" s="9">
        <v>53</v>
      </c>
      <c r="C59" s="10" t="s">
        <v>21</v>
      </c>
      <c r="D59" s="9">
        <v>24.9</v>
      </c>
      <c r="E59" s="29">
        <f>(D59*100)/$D$63</f>
        <v>2.1928665785997357</v>
      </c>
      <c r="F59" s="29">
        <f t="shared" si="1"/>
        <v>3.9718185821224132</v>
      </c>
    </row>
    <row r="60" spans="2:6" ht="15.75" thickBot="1" x14ac:dyDescent="0.3">
      <c r="B60" s="9">
        <v>44</v>
      </c>
      <c r="C60" s="10" t="s">
        <v>22</v>
      </c>
      <c r="D60" s="9">
        <v>14.8</v>
      </c>
      <c r="E60" s="29">
        <f>(D60*100)/$D$63</f>
        <v>1.3033905768383971</v>
      </c>
      <c r="F60" s="29">
        <f t="shared" si="1"/>
        <v>2.6684280052840164</v>
      </c>
    </row>
    <row r="61" spans="2:6" ht="15.75" thickBot="1" x14ac:dyDescent="0.3">
      <c r="B61" s="9">
        <v>37</v>
      </c>
      <c r="C61" s="10" t="s">
        <v>23</v>
      </c>
      <c r="D61" s="9">
        <v>17.2</v>
      </c>
      <c r="E61" s="29">
        <f>(D61*100)/$D$63</f>
        <v>1.5147512109202994</v>
      </c>
      <c r="F61" s="29">
        <f t="shared" si="1"/>
        <v>1.153676794363717</v>
      </c>
    </row>
    <row r="62" spans="2:6" ht="15.75" thickBot="1" x14ac:dyDescent="0.3">
      <c r="B62" s="16" t="s">
        <v>24</v>
      </c>
      <c r="C62" s="17" t="s">
        <v>25</v>
      </c>
      <c r="D62" s="19">
        <v>13.1</v>
      </c>
      <c r="E62" s="29">
        <f>(D62*100)/$D$63</f>
        <v>1.1536767943637165</v>
      </c>
      <c r="F62" s="29">
        <f t="shared" si="1"/>
        <v>4.4408920985006262E-16</v>
      </c>
    </row>
    <row r="63" spans="2:6" ht="15.75" thickBot="1" x14ac:dyDescent="0.3">
      <c r="B63" s="35" t="s">
        <v>26</v>
      </c>
      <c r="C63" s="36"/>
      <c r="D63" s="23">
        <f t="shared" ref="D63" si="2">SUM(D48:D62)</f>
        <v>1135.5</v>
      </c>
      <c r="E63" s="29">
        <f>(D63*100)/$D$63</f>
        <v>100</v>
      </c>
      <c r="F63" s="29"/>
    </row>
    <row r="65" spans="2:9" ht="15.75" thickBot="1" x14ac:dyDescent="0.3"/>
    <row r="66" spans="2:9" ht="15.75" thickBot="1" x14ac:dyDescent="0.3">
      <c r="B66" s="4" t="s">
        <v>2</v>
      </c>
      <c r="C66" s="21" t="s">
        <v>3</v>
      </c>
      <c r="D66" s="6" t="s">
        <v>6</v>
      </c>
      <c r="E66" s="6" t="s">
        <v>27</v>
      </c>
      <c r="F66" s="6" t="s">
        <v>28</v>
      </c>
      <c r="G66" s="6" t="s">
        <v>29</v>
      </c>
      <c r="H66" s="6" t="s">
        <v>30</v>
      </c>
      <c r="I66" s="6" t="s">
        <v>31</v>
      </c>
    </row>
    <row r="67" spans="2:9" ht="15.75" thickBot="1" x14ac:dyDescent="0.3">
      <c r="B67" s="25">
        <v>3360</v>
      </c>
      <c r="C67" s="26" t="s">
        <v>9</v>
      </c>
      <c r="D67" s="27">
        <v>33.799999999999997</v>
      </c>
      <c r="E67" s="31">
        <f>(D67*100)/$D$83</f>
        <v>2.9834936887633505</v>
      </c>
      <c r="F67" s="31">
        <f>(100-E67)</f>
        <v>97.016506311236654</v>
      </c>
      <c r="G67" s="29">
        <f>(LOG10(B69/B70))/(LOG10(F69/F70))</f>
        <v>1.8698442357841532</v>
      </c>
      <c r="H67" s="29">
        <f>(LOG10(B69)-(G67*(LOG10(F69/80))))</f>
        <v>3.1753687893453484</v>
      </c>
      <c r="I67" s="37">
        <f>10^H67</f>
        <v>1497.5067524157535</v>
      </c>
    </row>
    <row r="68" spans="2:9" ht="15.75" thickBot="1" x14ac:dyDescent="0.3">
      <c r="B68" s="9">
        <v>2380</v>
      </c>
      <c r="C68" s="10" t="s">
        <v>10</v>
      </c>
      <c r="D68" s="11">
        <v>33.799999999999997</v>
      </c>
      <c r="E68" s="30">
        <f>(D68*100)/$D$83</f>
        <v>2.9834936887633505</v>
      </c>
      <c r="F68" s="30">
        <f>(100-E68)</f>
        <v>97.016506311236654</v>
      </c>
    </row>
    <row r="69" spans="2:9" ht="15.75" thickBot="1" x14ac:dyDescent="0.3">
      <c r="B69" s="9">
        <v>2000</v>
      </c>
      <c r="C69" s="10" t="s">
        <v>11</v>
      </c>
      <c r="D69" s="11">
        <v>41.1</v>
      </c>
      <c r="E69" s="30">
        <f>(D69*100)/$D$83</f>
        <v>3.6278577103009977</v>
      </c>
      <c r="F69" s="30">
        <f>(F68-E69)</f>
        <v>93.388648600935653</v>
      </c>
    </row>
    <row r="70" spans="2:9" ht="15.75" thickBot="1" x14ac:dyDescent="0.3">
      <c r="B70" s="9">
        <v>1410</v>
      </c>
      <c r="C70" s="10" t="s">
        <v>12</v>
      </c>
      <c r="D70" s="11">
        <v>180.4</v>
      </c>
      <c r="E70" s="30">
        <f>(D70*100)/$D$83</f>
        <v>15.923735545944039</v>
      </c>
      <c r="F70" s="30">
        <f t="shared" ref="F70:F82" si="3">(F69-E70)</f>
        <v>77.464913054991612</v>
      </c>
    </row>
    <row r="71" spans="2:9" ht="15.75" thickBot="1" x14ac:dyDescent="0.3">
      <c r="B71" s="9">
        <v>840</v>
      </c>
      <c r="C71" s="10" t="s">
        <v>13</v>
      </c>
      <c r="D71" s="11">
        <v>261.89999999999998</v>
      </c>
      <c r="E71" s="30">
        <f>(D71*100)/$D$83</f>
        <v>23.117662635713653</v>
      </c>
      <c r="F71" s="30">
        <f t="shared" si="3"/>
        <v>54.347250419277955</v>
      </c>
    </row>
    <row r="72" spans="2:9" ht="15.75" thickBot="1" x14ac:dyDescent="0.3">
      <c r="B72" s="9">
        <v>590</v>
      </c>
      <c r="C72" s="10" t="s">
        <v>14</v>
      </c>
      <c r="D72" s="11">
        <v>130.4</v>
      </c>
      <c r="E72" s="30">
        <f>(D72*100)/$D$83</f>
        <v>11.510283343631389</v>
      </c>
      <c r="F72" s="30">
        <f t="shared" si="3"/>
        <v>42.836967075646569</v>
      </c>
    </row>
    <row r="73" spans="2:9" ht="15.75" thickBot="1" x14ac:dyDescent="0.3">
      <c r="B73" s="9">
        <v>420</v>
      </c>
      <c r="C73" s="10" t="s">
        <v>15</v>
      </c>
      <c r="D73" s="11">
        <v>97.3</v>
      </c>
      <c r="E73" s="30">
        <f>(D73*100)/$D$83</f>
        <v>8.5885779857004163</v>
      </c>
      <c r="F73" s="30">
        <f t="shared" si="3"/>
        <v>34.248389089946151</v>
      </c>
    </row>
    <row r="74" spans="2:9" ht="15.75" thickBot="1" x14ac:dyDescent="0.3">
      <c r="B74" s="9">
        <v>297</v>
      </c>
      <c r="C74" s="10" t="s">
        <v>16</v>
      </c>
      <c r="D74" s="11">
        <v>92.1</v>
      </c>
      <c r="E74" s="30">
        <f>(D74*100)/$D$83</f>
        <v>8.1295789566599002</v>
      </c>
      <c r="F74" s="30">
        <f t="shared" si="3"/>
        <v>26.118810133286253</v>
      </c>
    </row>
    <row r="75" spans="2:9" ht="15.75" thickBot="1" x14ac:dyDescent="0.3">
      <c r="B75" s="9">
        <v>210</v>
      </c>
      <c r="C75" s="10" t="s">
        <v>17</v>
      </c>
      <c r="D75" s="11">
        <v>72.400000000000006</v>
      </c>
      <c r="E75" s="30">
        <f>(D75*100)/$D$83</f>
        <v>6.3906787889487173</v>
      </c>
      <c r="F75" s="30">
        <f t="shared" si="3"/>
        <v>19.728131344337534</v>
      </c>
    </row>
    <row r="76" spans="2:9" ht="15.75" thickBot="1" x14ac:dyDescent="0.3">
      <c r="B76" s="9">
        <v>149</v>
      </c>
      <c r="C76" s="10" t="s">
        <v>18</v>
      </c>
      <c r="D76" s="11">
        <v>55.9</v>
      </c>
      <c r="E76" s="30">
        <f>(D76*100)/$D$83</f>
        <v>4.9342395621855424</v>
      </c>
      <c r="F76" s="30">
        <f t="shared" si="3"/>
        <v>14.793891782151992</v>
      </c>
    </row>
    <row r="77" spans="2:9" ht="15.75" thickBot="1" x14ac:dyDescent="0.3">
      <c r="B77" s="9">
        <v>105</v>
      </c>
      <c r="C77" s="10" t="s">
        <v>19</v>
      </c>
      <c r="D77" s="15">
        <v>46</v>
      </c>
      <c r="E77" s="30">
        <f>(D77*100)/$D$83</f>
        <v>4.0603760261276376</v>
      </c>
      <c r="F77" s="30">
        <f t="shared" si="3"/>
        <v>10.733515756024353</v>
      </c>
    </row>
    <row r="78" spans="2:9" ht="15.75" thickBot="1" x14ac:dyDescent="0.3">
      <c r="B78" s="9">
        <v>74</v>
      </c>
      <c r="C78" s="10" t="s">
        <v>20</v>
      </c>
      <c r="D78" s="11">
        <v>36.700000000000003</v>
      </c>
      <c r="E78" s="30">
        <f>(D78*100)/$D$83</f>
        <v>3.2394739164974853</v>
      </c>
      <c r="F78" s="30">
        <f t="shared" si="3"/>
        <v>7.4940418395268678</v>
      </c>
    </row>
    <row r="79" spans="2:9" ht="15.75" thickBot="1" x14ac:dyDescent="0.3">
      <c r="B79" s="9">
        <v>53</v>
      </c>
      <c r="C79" s="10" t="s">
        <v>21</v>
      </c>
      <c r="D79" s="11">
        <v>31.3</v>
      </c>
      <c r="E79" s="30">
        <f>(D79*100)/$D$83</f>
        <v>2.7628210786477188</v>
      </c>
      <c r="F79" s="30">
        <f t="shared" si="3"/>
        <v>4.7312207608791486</v>
      </c>
    </row>
    <row r="80" spans="2:9" ht="15.75" thickBot="1" x14ac:dyDescent="0.3">
      <c r="B80" s="9">
        <v>44</v>
      </c>
      <c r="C80" s="10" t="s">
        <v>22</v>
      </c>
      <c r="D80" s="11">
        <v>21.2</v>
      </c>
      <c r="E80" s="30">
        <f>(D80*100)/$D$83</f>
        <v>1.8713037337805634</v>
      </c>
      <c r="F80" s="30">
        <f t="shared" si="3"/>
        <v>2.859917027098585</v>
      </c>
    </row>
    <row r="81" spans="2:9" ht="15.75" thickBot="1" x14ac:dyDescent="0.3">
      <c r="B81" s="9">
        <v>37</v>
      </c>
      <c r="C81" s="10" t="s">
        <v>23</v>
      </c>
      <c r="D81" s="11">
        <v>20.6</v>
      </c>
      <c r="E81" s="30">
        <f>(D81*100)/$D$83</f>
        <v>1.8183423073528115</v>
      </c>
      <c r="F81" s="30">
        <f t="shared" si="3"/>
        <v>1.0415747197457734</v>
      </c>
    </row>
    <row r="82" spans="2:9" ht="15.75" thickBot="1" x14ac:dyDescent="0.3">
      <c r="B82" s="16" t="s">
        <v>24</v>
      </c>
      <c r="C82" s="17" t="s">
        <v>25</v>
      </c>
      <c r="D82" s="18">
        <v>11.8</v>
      </c>
      <c r="E82" s="30">
        <f>(D82*100)/$D$83</f>
        <v>1.0415747197457852</v>
      </c>
      <c r="F82" s="30">
        <f t="shared" si="3"/>
        <v>-1.1768364061026659E-14</v>
      </c>
    </row>
    <row r="83" spans="2:9" ht="15.75" thickBot="1" x14ac:dyDescent="0.3">
      <c r="B83" s="35" t="s">
        <v>26</v>
      </c>
      <c r="C83" s="36"/>
      <c r="D83" s="22">
        <f t="shared" ref="D83" si="4">SUM(D68:D82)</f>
        <v>1132.8999999999999</v>
      </c>
      <c r="E83" s="30">
        <f>(D83*100)/$D$83</f>
        <v>100</v>
      </c>
      <c r="F83" s="30"/>
    </row>
    <row r="85" spans="2:9" ht="15.75" thickBot="1" x14ac:dyDescent="0.3"/>
    <row r="86" spans="2:9" ht="15.75" thickBot="1" x14ac:dyDescent="0.3">
      <c r="B86" s="4" t="s">
        <v>2</v>
      </c>
      <c r="C86" s="36" t="s">
        <v>3</v>
      </c>
      <c r="D86" s="6" t="s">
        <v>7</v>
      </c>
      <c r="E86" s="6" t="s">
        <v>27</v>
      </c>
      <c r="F86" s="6" t="s">
        <v>28</v>
      </c>
      <c r="G86" s="6" t="s">
        <v>29</v>
      </c>
      <c r="H86" s="6" t="s">
        <v>30</v>
      </c>
      <c r="I86" s="6" t="s">
        <v>31</v>
      </c>
    </row>
    <row r="87" spans="2:9" ht="15.75" thickBot="1" x14ac:dyDescent="0.3">
      <c r="B87" s="25"/>
      <c r="C87" s="26" t="s">
        <v>9</v>
      </c>
      <c r="D87" s="32">
        <v>23.3</v>
      </c>
      <c r="E87" s="31"/>
      <c r="F87" s="33"/>
      <c r="G87" s="29">
        <f>LOG10(B90/B91)/LOG10(F90/F91)</f>
        <v>2.1378170524573301</v>
      </c>
      <c r="H87" s="29">
        <f>LOG10(B90)-(G87*(LOG10(F90/80)))</f>
        <v>3.0884628873711457</v>
      </c>
      <c r="I87" s="37">
        <f>10^(H87)</f>
        <v>1225.9221370426044</v>
      </c>
    </row>
    <row r="88" spans="2:9" ht="15.75" thickBot="1" x14ac:dyDescent="0.3">
      <c r="B88" s="9">
        <v>2380</v>
      </c>
      <c r="C88" s="10" t="s">
        <v>10</v>
      </c>
      <c r="D88" s="9">
        <v>23.3</v>
      </c>
      <c r="E88" s="30">
        <f>(D88*100)/$D$103</f>
        <v>2.0665188470066518</v>
      </c>
      <c r="F88" s="29">
        <f>(100-E88)</f>
        <v>97.933481152993352</v>
      </c>
    </row>
    <row r="89" spans="2:9" ht="15.75" thickBot="1" x14ac:dyDescent="0.3">
      <c r="B89" s="9">
        <v>2000</v>
      </c>
      <c r="C89" s="10" t="s">
        <v>11</v>
      </c>
      <c r="D89" s="13">
        <v>27</v>
      </c>
      <c r="E89" s="30">
        <f>(D89*100)/$D$103</f>
        <v>2.3946784922394677</v>
      </c>
      <c r="F89" s="29">
        <f>(F88-E89)</f>
        <v>95.538802660753888</v>
      </c>
    </row>
    <row r="90" spans="2:9" ht="15.75" thickBot="1" x14ac:dyDescent="0.3">
      <c r="B90" s="9">
        <v>1410</v>
      </c>
      <c r="C90" s="10" t="s">
        <v>12</v>
      </c>
      <c r="D90" s="9">
        <v>114.2</v>
      </c>
      <c r="E90" s="30">
        <f>(D90*100)/$D$103</f>
        <v>10.128603104212861</v>
      </c>
      <c r="F90" s="29">
        <f t="shared" ref="F90:F102" si="5">(F89-E90)</f>
        <v>85.410199556541031</v>
      </c>
    </row>
    <row r="91" spans="2:9" ht="15.75" thickBot="1" x14ac:dyDescent="0.3">
      <c r="B91" s="9">
        <v>840</v>
      </c>
      <c r="C91" s="10" t="s">
        <v>13</v>
      </c>
      <c r="D91" s="9">
        <v>207.2</v>
      </c>
      <c r="E91" s="30">
        <f>(D91*100)/$D$103</f>
        <v>18.376940133037692</v>
      </c>
      <c r="F91" s="29">
        <f t="shared" si="5"/>
        <v>67.033259423503338</v>
      </c>
    </row>
    <row r="92" spans="2:9" ht="15.75" thickBot="1" x14ac:dyDescent="0.3">
      <c r="B92" s="9">
        <v>590</v>
      </c>
      <c r="C92" s="10" t="s">
        <v>14</v>
      </c>
      <c r="D92" s="9">
        <v>139.69999999999999</v>
      </c>
      <c r="E92" s="30">
        <f>(D92*100)/$D$103</f>
        <v>12.390243902439023</v>
      </c>
      <c r="F92" s="29">
        <f t="shared" si="5"/>
        <v>54.643015521064314</v>
      </c>
    </row>
    <row r="93" spans="2:9" ht="15.75" thickBot="1" x14ac:dyDescent="0.3">
      <c r="B93" s="9">
        <v>420</v>
      </c>
      <c r="C93" s="10" t="s">
        <v>15</v>
      </c>
      <c r="D93" s="9">
        <v>111.5</v>
      </c>
      <c r="E93" s="30">
        <f>(D93*100)/$D$103</f>
        <v>9.8891352549889131</v>
      </c>
      <c r="F93" s="29">
        <f t="shared" si="5"/>
        <v>44.753880266075399</v>
      </c>
    </row>
    <row r="94" spans="2:9" ht="15.75" thickBot="1" x14ac:dyDescent="0.3">
      <c r="B94" s="9">
        <v>297</v>
      </c>
      <c r="C94" s="10" t="s">
        <v>16</v>
      </c>
      <c r="D94" s="9">
        <v>111.6</v>
      </c>
      <c r="E94" s="30">
        <f>(D94*100)/$D$103</f>
        <v>9.8980044345898008</v>
      </c>
      <c r="F94" s="29">
        <f t="shared" si="5"/>
        <v>34.855875831485598</v>
      </c>
    </row>
    <row r="95" spans="2:9" ht="15.75" thickBot="1" x14ac:dyDescent="0.3">
      <c r="B95" s="9">
        <v>210</v>
      </c>
      <c r="C95" s="10" t="s">
        <v>17</v>
      </c>
      <c r="D95" s="13">
        <v>93</v>
      </c>
      <c r="E95" s="30">
        <f>(D95*100)/$D$103</f>
        <v>8.2483370288248334</v>
      </c>
      <c r="F95" s="29">
        <f t="shared" si="5"/>
        <v>26.607538802660763</v>
      </c>
    </row>
    <row r="96" spans="2:9" ht="15.75" thickBot="1" x14ac:dyDescent="0.3">
      <c r="B96" s="9">
        <v>149</v>
      </c>
      <c r="C96" s="10" t="s">
        <v>18</v>
      </c>
      <c r="D96" s="9">
        <v>73.400000000000006</v>
      </c>
      <c r="E96" s="30">
        <f>(D96*100)/$D$103</f>
        <v>6.5099778270509985</v>
      </c>
      <c r="F96" s="29">
        <f t="shared" si="5"/>
        <v>20.097560975609763</v>
      </c>
    </row>
    <row r="97" spans="2:9" ht="15.75" thickBot="1" x14ac:dyDescent="0.3">
      <c r="B97" s="9">
        <v>105</v>
      </c>
      <c r="C97" s="10" t="s">
        <v>19</v>
      </c>
      <c r="D97" s="9">
        <v>61.4</v>
      </c>
      <c r="E97" s="30">
        <f>(D97*100)/$D$103</f>
        <v>5.4456762749445673</v>
      </c>
      <c r="F97" s="29">
        <f t="shared" si="5"/>
        <v>14.651884700665196</v>
      </c>
    </row>
    <row r="98" spans="2:9" ht="15.75" thickBot="1" x14ac:dyDescent="0.3">
      <c r="B98" s="9">
        <v>74</v>
      </c>
      <c r="C98" s="10" t="s">
        <v>20</v>
      </c>
      <c r="D98" s="9">
        <v>51.2</v>
      </c>
      <c r="E98" s="30">
        <f>(D98*100)/$D$103</f>
        <v>4.541019955654102</v>
      </c>
      <c r="F98" s="29">
        <f t="shared" si="5"/>
        <v>10.110864745011094</v>
      </c>
    </row>
    <row r="99" spans="2:9" ht="15.75" thickBot="1" x14ac:dyDescent="0.3">
      <c r="B99" s="9">
        <v>53</v>
      </c>
      <c r="C99" s="10" t="s">
        <v>21</v>
      </c>
      <c r="D99" s="13">
        <v>40</v>
      </c>
      <c r="E99" s="30">
        <f>(D99*100)/$D$103</f>
        <v>3.5476718403547673</v>
      </c>
      <c r="F99" s="29">
        <f t="shared" si="5"/>
        <v>6.5631929046563267</v>
      </c>
    </row>
    <row r="100" spans="2:9" ht="15.75" thickBot="1" x14ac:dyDescent="0.3">
      <c r="B100" s="9">
        <v>44</v>
      </c>
      <c r="C100" s="10" t="s">
        <v>22</v>
      </c>
      <c r="D100" s="9">
        <v>29.7</v>
      </c>
      <c r="E100" s="30">
        <f>(D100*100)/$D$103</f>
        <v>2.6341463414634148</v>
      </c>
      <c r="F100" s="29">
        <f t="shared" si="5"/>
        <v>3.9290465631929119</v>
      </c>
    </row>
    <row r="101" spans="2:9" ht="15.75" thickBot="1" x14ac:dyDescent="0.3">
      <c r="B101" s="9">
        <v>37</v>
      </c>
      <c r="C101" s="10" t="s">
        <v>23</v>
      </c>
      <c r="D101" s="9">
        <v>29.8</v>
      </c>
      <c r="E101" s="30">
        <f>(D101*100)/$D$103</f>
        <v>2.6430155210643016</v>
      </c>
      <c r="F101" s="29">
        <f t="shared" si="5"/>
        <v>1.2860310421286103</v>
      </c>
    </row>
    <row r="102" spans="2:9" ht="15.75" thickBot="1" x14ac:dyDescent="0.3">
      <c r="B102" s="16" t="s">
        <v>24</v>
      </c>
      <c r="C102" s="17" t="s">
        <v>25</v>
      </c>
      <c r="D102" s="19">
        <v>14.5</v>
      </c>
      <c r="E102" s="30">
        <f>(D102*100)/$D$103</f>
        <v>1.2860310421286032</v>
      </c>
      <c r="F102" s="29">
        <f t="shared" si="5"/>
        <v>7.1054273576010019E-15</v>
      </c>
    </row>
    <row r="103" spans="2:9" ht="15.75" thickBot="1" x14ac:dyDescent="0.3">
      <c r="B103" s="35" t="s">
        <v>26</v>
      </c>
      <c r="C103" s="36"/>
      <c r="D103" s="23">
        <f t="shared" ref="D103" si="6">SUM(D88:D102)</f>
        <v>1127.5</v>
      </c>
      <c r="E103" s="30">
        <f>(D103*100)/$D$103</f>
        <v>100</v>
      </c>
      <c r="F103" s="29"/>
    </row>
    <row r="105" spans="2:9" ht="15.75" thickBot="1" x14ac:dyDescent="0.3"/>
    <row r="106" spans="2:9" ht="15.75" thickBot="1" x14ac:dyDescent="0.3">
      <c r="B106" s="4" t="s">
        <v>2</v>
      </c>
      <c r="C106" s="21" t="s">
        <v>3</v>
      </c>
      <c r="D106" s="6" t="s">
        <v>8</v>
      </c>
      <c r="E106" s="6" t="s">
        <v>27</v>
      </c>
      <c r="F106" s="6" t="s">
        <v>28</v>
      </c>
      <c r="G106" s="6" t="s">
        <v>29</v>
      </c>
      <c r="H106" s="6" t="s">
        <v>30</v>
      </c>
      <c r="I106" s="6" t="s">
        <v>31</v>
      </c>
    </row>
    <row r="107" spans="2:9" ht="15.75" thickBot="1" x14ac:dyDescent="0.3">
      <c r="B107" s="25">
        <v>3360</v>
      </c>
      <c r="C107" s="26" t="s">
        <v>9</v>
      </c>
      <c r="D107" s="34">
        <v>16.8</v>
      </c>
      <c r="E107" s="33"/>
      <c r="F107" s="33"/>
      <c r="G107" s="29">
        <f>((LOG10(B110/B111))/(LOG10(F110/F111)))</f>
        <v>3.2079540712358958</v>
      </c>
      <c r="H107" s="29">
        <f>(LOG10(B110)-(G107*(LOG10(F110/80))))</f>
        <v>2.983939841847743</v>
      </c>
      <c r="I107" s="37">
        <f>10^(H107)</f>
        <v>963.69552398275914</v>
      </c>
    </row>
    <row r="108" spans="2:9" ht="15.75" thickBot="1" x14ac:dyDescent="0.3">
      <c r="B108" s="9">
        <v>2380</v>
      </c>
      <c r="C108" s="10" t="s">
        <v>10</v>
      </c>
      <c r="D108" s="12">
        <v>16.8</v>
      </c>
      <c r="E108" s="29">
        <f>(D108*100)/$D$123</f>
        <v>1.4951940192239233</v>
      </c>
      <c r="F108" s="29">
        <f>(100-E108)</f>
        <v>98.504805980776084</v>
      </c>
    </row>
    <row r="109" spans="2:9" ht="15.75" thickBot="1" x14ac:dyDescent="0.3">
      <c r="B109" s="9">
        <v>2000</v>
      </c>
      <c r="C109" s="10" t="s">
        <v>11</v>
      </c>
      <c r="D109" s="14">
        <v>19</v>
      </c>
      <c r="E109" s="29">
        <f>(D109*100)/$D$123</f>
        <v>1.6909932360270561</v>
      </c>
      <c r="F109" s="29">
        <f>(F108-E109)</f>
        <v>96.813812744749029</v>
      </c>
    </row>
    <row r="110" spans="2:9" ht="15.75" thickBot="1" x14ac:dyDescent="0.3">
      <c r="B110" s="9">
        <v>1410</v>
      </c>
      <c r="C110" s="10" t="s">
        <v>12</v>
      </c>
      <c r="D110" s="12">
        <v>75.7</v>
      </c>
      <c r="E110" s="29">
        <f>(D110*100)/$D$123</f>
        <v>6.7372730509077972</v>
      </c>
      <c r="F110" s="29">
        <f t="shared" ref="F110:F122" si="7">(F109-E110)</f>
        <v>90.076539693841227</v>
      </c>
    </row>
    <row r="111" spans="2:9" ht="15.75" thickBot="1" x14ac:dyDescent="0.3">
      <c r="B111" s="9">
        <v>840</v>
      </c>
      <c r="C111" s="10" t="s">
        <v>13</v>
      </c>
      <c r="D111" s="12">
        <v>150.9</v>
      </c>
      <c r="E111" s="29">
        <f>(D111*100)/$D$123</f>
        <v>13.430046279814881</v>
      </c>
      <c r="F111" s="29">
        <f t="shared" si="7"/>
        <v>76.646493414026338</v>
      </c>
    </row>
    <row r="112" spans="2:9" ht="15.75" thickBot="1" x14ac:dyDescent="0.3">
      <c r="B112" s="9">
        <v>590</v>
      </c>
      <c r="C112" s="10" t="s">
        <v>14</v>
      </c>
      <c r="D112" s="12">
        <v>126.8</v>
      </c>
      <c r="E112" s="29">
        <f>(D112*100)/$D$123</f>
        <v>11.285154859380564</v>
      </c>
      <c r="F112" s="29">
        <f t="shared" si="7"/>
        <v>65.361338554645769</v>
      </c>
    </row>
    <row r="113" spans="2:6" ht="15.75" thickBot="1" x14ac:dyDescent="0.3">
      <c r="B113" s="9">
        <v>420</v>
      </c>
      <c r="C113" s="10" t="s">
        <v>15</v>
      </c>
      <c r="D113" s="12">
        <v>122.9</v>
      </c>
      <c r="E113" s="29">
        <f>(D113*100)/$D$123</f>
        <v>10.938056247775009</v>
      </c>
      <c r="F113" s="29">
        <f t="shared" si="7"/>
        <v>54.42328230687076</v>
      </c>
    </row>
    <row r="114" spans="2:6" ht="15.75" thickBot="1" x14ac:dyDescent="0.3">
      <c r="B114" s="9">
        <v>297</v>
      </c>
      <c r="C114" s="10" t="s">
        <v>16</v>
      </c>
      <c r="D114" s="12">
        <v>125.3</v>
      </c>
      <c r="E114" s="29">
        <f>(D114*100)/$D$123</f>
        <v>11.151655393378427</v>
      </c>
      <c r="F114" s="29">
        <f t="shared" si="7"/>
        <v>43.271626913492334</v>
      </c>
    </row>
    <row r="115" spans="2:6" ht="15.75" thickBot="1" x14ac:dyDescent="0.3">
      <c r="B115" s="9">
        <v>210</v>
      </c>
      <c r="C115" s="10" t="s">
        <v>17</v>
      </c>
      <c r="D115" s="12">
        <v>110.2</v>
      </c>
      <c r="E115" s="29">
        <f>(D115*100)/$D$123</f>
        <v>9.8077607689569248</v>
      </c>
      <c r="F115" s="29">
        <f t="shared" si="7"/>
        <v>33.463866144535409</v>
      </c>
    </row>
    <row r="116" spans="2:6" ht="15.75" thickBot="1" x14ac:dyDescent="0.3">
      <c r="B116" s="9">
        <v>149</v>
      </c>
      <c r="C116" s="10" t="s">
        <v>18</v>
      </c>
      <c r="D116" s="12">
        <v>90.9</v>
      </c>
      <c r="E116" s="29">
        <f>(D116*100)/$D$123</f>
        <v>8.0900676397294422</v>
      </c>
      <c r="F116" s="29">
        <f t="shared" si="7"/>
        <v>25.373798504805968</v>
      </c>
    </row>
    <row r="117" spans="2:6" ht="15.75" thickBot="1" x14ac:dyDescent="0.3">
      <c r="B117" s="9">
        <v>105</v>
      </c>
      <c r="C117" s="10" t="s">
        <v>19</v>
      </c>
      <c r="D117" s="14">
        <v>77</v>
      </c>
      <c r="E117" s="29">
        <f>(D117*100)/$D$123</f>
        <v>6.8529725881096484</v>
      </c>
      <c r="F117" s="29">
        <f t="shared" si="7"/>
        <v>18.520825916696321</v>
      </c>
    </row>
    <row r="118" spans="2:6" ht="15.75" thickBot="1" x14ac:dyDescent="0.3">
      <c r="B118" s="9">
        <v>74</v>
      </c>
      <c r="C118" s="10" t="s">
        <v>20</v>
      </c>
      <c r="D118" s="12">
        <v>69.3</v>
      </c>
      <c r="E118" s="29">
        <f>(D118*100)/$D$123</f>
        <v>6.1676753292986835</v>
      </c>
      <c r="F118" s="29">
        <f t="shared" si="7"/>
        <v>12.353150587397637</v>
      </c>
    </row>
    <row r="119" spans="2:6" ht="15.75" thickBot="1" x14ac:dyDescent="0.3">
      <c r="B119" s="9">
        <v>53</v>
      </c>
      <c r="C119" s="10" t="s">
        <v>21</v>
      </c>
      <c r="D119" s="12">
        <v>55.7</v>
      </c>
      <c r="E119" s="29">
        <f>(D119*100)/$D$123</f>
        <v>4.9572801708793168</v>
      </c>
      <c r="F119" s="29">
        <f t="shared" si="7"/>
        <v>7.3958704165183207</v>
      </c>
    </row>
    <row r="120" spans="2:6" ht="15.75" thickBot="1" x14ac:dyDescent="0.3">
      <c r="B120" s="9">
        <v>44</v>
      </c>
      <c r="C120" s="10" t="s">
        <v>22</v>
      </c>
      <c r="D120" s="12">
        <v>39.5</v>
      </c>
      <c r="E120" s="29">
        <f>(D120*100)/$D$123</f>
        <v>3.5154859380562482</v>
      </c>
      <c r="F120" s="29">
        <f t="shared" si="7"/>
        <v>3.8803844784620725</v>
      </c>
    </row>
    <row r="121" spans="2:6" ht="15.75" thickBot="1" x14ac:dyDescent="0.3">
      <c r="B121" s="9">
        <v>37</v>
      </c>
      <c r="C121" s="10" t="s">
        <v>23</v>
      </c>
      <c r="D121" s="12">
        <v>30.8</v>
      </c>
      <c r="E121" s="29">
        <f>(D121*100)/$D$123</f>
        <v>2.7411890352438593</v>
      </c>
      <c r="F121" s="29">
        <f t="shared" si="7"/>
        <v>1.1391954432182132</v>
      </c>
    </row>
    <row r="122" spans="2:6" ht="15.75" thickBot="1" x14ac:dyDescent="0.3">
      <c r="B122" s="16" t="s">
        <v>24</v>
      </c>
      <c r="C122" s="17" t="s">
        <v>25</v>
      </c>
      <c r="D122" s="20">
        <v>12.8</v>
      </c>
      <c r="E122" s="29">
        <f>(D122*100)/$D$123</f>
        <v>1.1391954432182272</v>
      </c>
      <c r="F122" s="29">
        <f t="shared" si="7"/>
        <v>-1.3988810110276972E-14</v>
      </c>
    </row>
    <row r="123" spans="2:6" ht="15.75" thickBot="1" x14ac:dyDescent="0.3">
      <c r="B123" s="38" t="s">
        <v>26</v>
      </c>
      <c r="C123" s="39"/>
      <c r="D123" s="22">
        <f t="shared" ref="D123" si="8">SUM(D108:D122)</f>
        <v>1123.5999999999999</v>
      </c>
      <c r="E123" s="29">
        <f>(D123*100)/$D$123</f>
        <v>100</v>
      </c>
      <c r="F123" s="29"/>
    </row>
  </sheetData>
  <mergeCells count="3">
    <mergeCell ref="B123:C123"/>
    <mergeCell ref="D4:H4"/>
    <mergeCell ref="B23:C2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ㅤShade</cp:lastModifiedBy>
  <dcterms:created xsi:type="dcterms:W3CDTF">2021-04-30T13:56:11Z</dcterms:created>
  <dcterms:modified xsi:type="dcterms:W3CDTF">2021-05-13T19:48:38Z</dcterms:modified>
</cp:coreProperties>
</file>