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46" i="1" l="1"/>
  <c r="C148" i="1" s="1"/>
  <c r="C145" i="1"/>
  <c r="F82" i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F102" i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F60" i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59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H121" i="1"/>
  <c r="H101" i="1" l="1"/>
  <c r="H34" i="1"/>
  <c r="H81" i="1" l="1"/>
  <c r="H58" i="1"/>
  <c r="H33" i="1"/>
  <c r="H35" i="1" s="1"/>
  <c r="H37" i="1" s="1"/>
  <c r="H38" i="1" s="1"/>
  <c r="D135" i="1"/>
  <c r="H23" i="1"/>
  <c r="D115" i="1"/>
  <c r="D95" i="1"/>
  <c r="D73" i="1"/>
  <c r="D49" i="1"/>
  <c r="E131" i="1" l="1"/>
  <c r="E129" i="1"/>
  <c r="E127" i="1"/>
  <c r="E125" i="1"/>
  <c r="E123" i="1"/>
  <c r="E121" i="1"/>
  <c r="E135" i="1"/>
  <c r="E120" i="1"/>
  <c r="E134" i="1"/>
  <c r="E132" i="1"/>
  <c r="E130" i="1"/>
  <c r="E128" i="1"/>
  <c r="E126" i="1"/>
  <c r="E124" i="1"/>
  <c r="E122" i="1"/>
  <c r="E133" i="1"/>
  <c r="E80" i="1"/>
  <c r="F80" i="1" s="1"/>
  <c r="E58" i="1"/>
  <c r="F58" i="1" s="1"/>
  <c r="E100" i="1"/>
  <c r="F100" i="1" s="1"/>
  <c r="F81" i="1"/>
  <c r="F101" i="1"/>
  <c r="F120" i="1"/>
  <c r="G23" i="1"/>
  <c r="F23" i="1"/>
  <c r="E23" i="1"/>
  <c r="D23" i="1"/>
  <c r="H59" i="1" l="1"/>
  <c r="H60" i="1" s="1"/>
  <c r="H62" i="1" s="1"/>
  <c r="H63" i="1" s="1"/>
  <c r="H102" i="1" l="1"/>
  <c r="H103" i="1" s="1"/>
  <c r="H105" i="1" s="1"/>
  <c r="H106" i="1" s="1"/>
  <c r="H82" i="1"/>
  <c r="H83" i="1" l="1"/>
  <c r="H85" i="1" s="1"/>
  <c r="H86" i="1" s="1"/>
  <c r="F121" i="1"/>
  <c r="F122" i="1"/>
  <c r="F123" i="1"/>
  <c r="H122" i="1"/>
  <c r="H123" i="1"/>
  <c r="F124" i="1"/>
  <c r="F125" i="1"/>
  <c r="F126" i="1"/>
  <c r="F127" i="1"/>
  <c r="F128" i="1"/>
  <c r="F129" i="1"/>
  <c r="F130" i="1"/>
  <c r="F131" i="1"/>
  <c r="F132" i="1"/>
  <c r="F133" i="1"/>
  <c r="F134" i="1"/>
  <c r="H125" i="1"/>
  <c r="H126" i="1"/>
</calcChain>
</file>

<file path=xl/comments1.xml><?xml version="1.0" encoding="utf-8"?>
<comments xmlns="http://schemas.openxmlformats.org/spreadsheetml/2006/main">
  <authors>
    <author>Equipo</author>
  </authors>
  <commentList>
    <comment ref="D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Fercha de Ensayo: 19/12/17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G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21/12/17</t>
        </r>
      </text>
    </comment>
    <comment ref="H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D5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56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7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7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9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14/12/17</t>
        </r>
      </text>
    </comment>
    <comment ref="F9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  <comment ref="D11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28/12/17</t>
        </r>
      </text>
    </comment>
    <comment ref="F118" authorId="0">
      <text>
        <r>
          <rPr>
            <b/>
            <sz val="8"/>
            <color indexed="81"/>
            <rFont val="Tahoma"/>
            <family val="2"/>
          </rPr>
          <t>Equipo:</t>
        </r>
        <r>
          <rPr>
            <sz val="8"/>
            <color indexed="81"/>
            <rFont val="Tahoma"/>
            <family val="2"/>
          </rPr>
          <t xml:space="preserve">
Fecha de Ensayo: 20/12/17</t>
        </r>
      </text>
    </comment>
  </commentList>
</comments>
</file>

<file path=xl/sharedStrings.xml><?xml version="1.0" encoding="utf-8"?>
<sst xmlns="http://schemas.openxmlformats.org/spreadsheetml/2006/main" count="163" uniqueCount="46">
  <si>
    <t>Peso Fracción Retenido (g)</t>
  </si>
  <si>
    <t>Fecha</t>
  </si>
  <si>
    <r>
      <t>Abertura (</t>
    </r>
    <r>
      <rPr>
        <b/>
        <sz val="11"/>
        <color theme="1"/>
        <rFont val="Calibri"/>
        <family val="2"/>
      </rPr>
      <t>μ)</t>
    </r>
  </si>
  <si>
    <t>Intervalo (#)</t>
  </si>
  <si>
    <t>Alimentación</t>
  </si>
  <si>
    <t>0,5 min</t>
  </si>
  <si>
    <t>1 min</t>
  </si>
  <si>
    <t>2 min</t>
  </si>
  <si>
    <t>3 min</t>
  </si>
  <si>
    <t>6/8</t>
  </si>
  <si>
    <t>8/10</t>
  </si>
  <si>
    <t>10/14</t>
  </si>
  <si>
    <t>14/20</t>
  </si>
  <si>
    <t>20/30</t>
  </si>
  <si>
    <t>30/40</t>
  </si>
  <si>
    <t>40/50</t>
  </si>
  <si>
    <t>50/70</t>
  </si>
  <si>
    <t>70/100</t>
  </si>
  <si>
    <t>100/140</t>
  </si>
  <si>
    <t>140/200</t>
  </si>
  <si>
    <t>200/270</t>
  </si>
  <si>
    <t>270/325</t>
  </si>
  <si>
    <t>325/400</t>
  </si>
  <si>
    <t>400/Fondo</t>
  </si>
  <si>
    <t>&lt; 37</t>
  </si>
  <si>
    <t>Fondo</t>
  </si>
  <si>
    <t>TOTAL</t>
  </si>
  <si>
    <t>&amp;retenido</t>
  </si>
  <si>
    <t>porsentaje pasante</t>
  </si>
  <si>
    <t>alimentacion 1min</t>
  </si>
  <si>
    <t>alimentacion 0,5</t>
  </si>
  <si>
    <t>alimentacion 2min</t>
  </si>
  <si>
    <t>m</t>
  </si>
  <si>
    <t>p80</t>
  </si>
  <si>
    <t>log P80</t>
  </si>
  <si>
    <t>log p80</t>
  </si>
  <si>
    <t>p 80</t>
  </si>
  <si>
    <t>log p 80</t>
  </si>
  <si>
    <t xml:space="preserve"> m</t>
  </si>
  <si>
    <t>p80(migrones)</t>
  </si>
  <si>
    <t>tiempo en  min</t>
  </si>
  <si>
    <t xml:space="preserve"> </t>
  </si>
  <si>
    <t>a=</t>
  </si>
  <si>
    <t>b=</t>
  </si>
  <si>
    <t>p80=</t>
  </si>
  <si>
    <t>tiempo=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</si>
</sst>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4" xfId="0" applyFont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 applyAlignment="1"/>
    <xf numFmtId="0" fontId="0" fillId="0" borderId="17" xfId="0" applyBorder="1"/>
    <xf numFmtId="2" fontId="0" fillId="0" borderId="1" xfId="0" applyNumberFormat="1" applyBorder="1" applyAlignment="1">
      <alignment horizontal="center"/>
    </xf>
    <xf numFmtId="0" fontId="0" fillId="0" borderId="7" xfId="0" applyBorder="1"/>
    <xf numFmtId="2" fontId="0" fillId="0" borderId="7" xfId="0" applyNumberFormat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7" xfId="0" applyNumberFormat="1" applyBorder="1"/>
    <xf numFmtId="1" fontId="0" fillId="0" borderId="7" xfId="0" applyNumberFormat="1" applyBorder="1"/>
    <xf numFmtId="2" fontId="0" fillId="0" borderId="17" xfId="0" applyNumberFormat="1" applyBorder="1"/>
    <xf numFmtId="164" fontId="0" fillId="0" borderId="17" xfId="0" applyNumberFormat="1" applyBorder="1"/>
    <xf numFmtId="1" fontId="0" fillId="0" borderId="17" xfId="0" applyNumberFormat="1" applyBorder="1"/>
    <xf numFmtId="0" fontId="0" fillId="0" borderId="17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0" xfId="0" applyFill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2" borderId="1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>
              <a:solidFill>
                <a:srgbClr val="FF0000"/>
              </a:solidFill>
            </a:defRPr>
          </a:pPr>
          <a:endParaRPr lang="es-A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p80 vs tiempo</c:v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Hoja1!$C$139:$C$143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0.5</c:v>
                </c:pt>
                <c:pt idx="4">
                  <c:v>0</c:v>
                </c:pt>
              </c:numCache>
            </c:numRef>
          </c:xVal>
          <c:yVal>
            <c:numRef>
              <c:f>Hoja1!$B$139:$B$143</c:f>
              <c:numCache>
                <c:formatCode>General</c:formatCode>
                <c:ptCount val="5"/>
                <c:pt idx="0">
                  <c:v>964</c:v>
                </c:pt>
                <c:pt idx="1">
                  <c:v>1226</c:v>
                </c:pt>
                <c:pt idx="2">
                  <c:v>1498</c:v>
                </c:pt>
                <c:pt idx="3">
                  <c:v>1658</c:v>
                </c:pt>
                <c:pt idx="4">
                  <c:v>1803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409600"/>
        <c:axId val="70415872"/>
      </c:scatterChart>
      <c:valAx>
        <c:axId val="7040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s-AR">
                    <a:solidFill>
                      <a:srgbClr val="FF0000"/>
                    </a:solidFill>
                  </a:rPr>
                  <a:t>tiempo</a:t>
                </a:r>
                <a:r>
                  <a:rPr lang="es-AR" baseline="0">
                    <a:solidFill>
                      <a:srgbClr val="FF0000"/>
                    </a:solidFill>
                  </a:rPr>
                  <a:t> en min</a:t>
                </a:r>
                <a:endParaRPr lang="es-AR">
                  <a:solidFill>
                    <a:srgbClr val="FF0000"/>
                  </a:solidFill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0415872"/>
        <c:crosses val="autoZero"/>
        <c:crossBetween val="midCat"/>
      </c:valAx>
      <c:valAx>
        <c:axId val="70415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r>
                  <a:rPr lang="es-AR">
                    <a:solidFill>
                      <a:srgbClr val="FF0000"/>
                    </a:solidFill>
                  </a:rPr>
                  <a:t>p80(migrones)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0409600"/>
        <c:crosses val="autoZero"/>
        <c:crossBetween val="midCat"/>
      </c:valAx>
      <c:spPr>
        <a:solidFill>
          <a:schemeClr val="bg2">
            <a:lumMod val="90000"/>
          </a:schemeClr>
        </a:solidFill>
      </c:spPr>
    </c:plotArea>
    <c:legend>
      <c:legendPos val="r"/>
      <c:layout/>
      <c:overlay val="0"/>
      <c:txPr>
        <a:bodyPr/>
        <a:lstStyle/>
        <a:p>
          <a:pPr>
            <a:defRPr>
              <a:solidFill>
                <a:srgbClr val="FF0000"/>
              </a:solidFill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00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137</xdr:row>
      <xdr:rowOff>33337</xdr:rowOff>
    </xdr:from>
    <xdr:to>
      <xdr:col>7</xdr:col>
      <xdr:colOff>95250</xdr:colOff>
      <xdr:row>151</xdr:row>
      <xdr:rowOff>109537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150"/>
  <sheetViews>
    <sheetView tabSelected="1" topLeftCell="A116" workbookViewId="0">
      <selection activeCell="H128" sqref="H128"/>
    </sheetView>
  </sheetViews>
  <sheetFormatPr baseColWidth="10" defaultRowHeight="15" x14ac:dyDescent="0.25"/>
  <cols>
    <col min="2" max="2" width="16.5703125" customWidth="1"/>
    <col min="3" max="3" width="21.42578125" customWidth="1"/>
    <col min="4" max="4" width="21.7109375" customWidth="1"/>
    <col min="5" max="5" width="22.85546875" customWidth="1"/>
    <col min="6" max="6" width="19.28515625" customWidth="1"/>
    <col min="7" max="7" width="14.140625" customWidth="1"/>
    <col min="8" max="8" width="34.140625" customWidth="1"/>
    <col min="9" max="9" width="14.28515625" customWidth="1"/>
  </cols>
  <sheetData>
    <row r="3" spans="2:8" ht="15.75" thickBot="1" x14ac:dyDescent="0.3"/>
    <row r="4" spans="2:8" ht="19.5" thickBot="1" x14ac:dyDescent="0.35">
      <c r="D4" s="48" t="s">
        <v>0</v>
      </c>
      <c r="E4" s="49"/>
      <c r="F4" s="49"/>
      <c r="G4" s="49"/>
      <c r="H4" s="50"/>
    </row>
    <row r="5" spans="2:8" ht="15.75" thickBot="1" x14ac:dyDescent="0.3">
      <c r="C5" s="1" t="s">
        <v>1</v>
      </c>
      <c r="D5" s="2">
        <v>43083</v>
      </c>
      <c r="E5" s="3">
        <v>43088</v>
      </c>
      <c r="F5" s="2">
        <v>43089</v>
      </c>
      <c r="G5" s="3">
        <v>43090</v>
      </c>
      <c r="H5" s="4">
        <v>43097</v>
      </c>
    </row>
    <row r="6" spans="2:8" ht="15.75" thickBot="1" x14ac:dyDescent="0.3">
      <c r="B6" s="5" t="s">
        <v>2</v>
      </c>
      <c r="C6" s="6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</row>
    <row r="7" spans="2:8" x14ac:dyDescent="0.25">
      <c r="B7" s="8">
        <v>3360</v>
      </c>
      <c r="C7" s="9" t="s">
        <v>9</v>
      </c>
      <c r="D7" s="12">
        <v>61.8</v>
      </c>
      <c r="E7" s="10">
        <v>43.1</v>
      </c>
      <c r="F7" s="12">
        <v>33.799999999999997</v>
      </c>
      <c r="G7" s="10">
        <v>23.3</v>
      </c>
      <c r="H7" s="13">
        <v>16.8</v>
      </c>
    </row>
    <row r="8" spans="2:8" x14ac:dyDescent="0.25">
      <c r="B8" s="10">
        <v>2380</v>
      </c>
      <c r="C8" s="11" t="s">
        <v>10</v>
      </c>
      <c r="D8" s="12">
        <v>61.8</v>
      </c>
      <c r="E8" s="10">
        <v>43.1</v>
      </c>
      <c r="F8" s="12">
        <v>33.799999999999997</v>
      </c>
      <c r="G8" s="10">
        <v>23.3</v>
      </c>
      <c r="H8" s="13">
        <v>16.8</v>
      </c>
    </row>
    <row r="9" spans="2:8" x14ac:dyDescent="0.25">
      <c r="B9" s="10">
        <v>2000</v>
      </c>
      <c r="C9" s="11" t="s">
        <v>11</v>
      </c>
      <c r="D9" s="12">
        <v>70.7</v>
      </c>
      <c r="E9" s="10">
        <v>55.2</v>
      </c>
      <c r="F9" s="12">
        <v>41.1</v>
      </c>
      <c r="G9" s="14">
        <v>27</v>
      </c>
      <c r="H9" s="15">
        <v>19</v>
      </c>
    </row>
    <row r="10" spans="2:8" x14ac:dyDescent="0.25">
      <c r="B10" s="10">
        <v>1410</v>
      </c>
      <c r="C10" s="11" t="s">
        <v>12</v>
      </c>
      <c r="D10" s="12">
        <v>284.8</v>
      </c>
      <c r="E10" s="10">
        <v>227.3</v>
      </c>
      <c r="F10" s="12">
        <v>180.4</v>
      </c>
      <c r="G10" s="10">
        <v>114.2</v>
      </c>
      <c r="H10" s="13">
        <v>75.7</v>
      </c>
    </row>
    <row r="11" spans="2:8" x14ac:dyDescent="0.25">
      <c r="B11" s="10">
        <v>840</v>
      </c>
      <c r="C11" s="11" t="s">
        <v>13</v>
      </c>
      <c r="D11" s="12">
        <v>264.5</v>
      </c>
      <c r="E11" s="10">
        <v>271.39999999999998</v>
      </c>
      <c r="F11" s="12">
        <v>261.89999999999998</v>
      </c>
      <c r="G11" s="10">
        <v>207.2</v>
      </c>
      <c r="H11" s="13">
        <v>150.9</v>
      </c>
    </row>
    <row r="12" spans="2:8" x14ac:dyDescent="0.25">
      <c r="B12" s="10">
        <v>590</v>
      </c>
      <c r="C12" s="11" t="s">
        <v>14</v>
      </c>
      <c r="D12" s="12">
        <v>119.4</v>
      </c>
      <c r="E12" s="10">
        <v>121.8</v>
      </c>
      <c r="F12" s="12">
        <v>130.4</v>
      </c>
      <c r="G12" s="10">
        <v>139.69999999999999</v>
      </c>
      <c r="H12" s="13">
        <v>126.8</v>
      </c>
    </row>
    <row r="13" spans="2:8" x14ac:dyDescent="0.25">
      <c r="B13" s="10">
        <v>420</v>
      </c>
      <c r="C13" s="11" t="s">
        <v>15</v>
      </c>
      <c r="D13" s="16">
        <v>87</v>
      </c>
      <c r="E13" s="10">
        <v>94.4</v>
      </c>
      <c r="F13" s="12">
        <v>97.3</v>
      </c>
      <c r="G13" s="10">
        <v>111.5</v>
      </c>
      <c r="H13" s="13">
        <v>122.9</v>
      </c>
    </row>
    <row r="14" spans="2:8" x14ac:dyDescent="0.25">
      <c r="B14" s="10">
        <v>297</v>
      </c>
      <c r="C14" s="11" t="s">
        <v>16</v>
      </c>
      <c r="D14" s="12">
        <v>62.6</v>
      </c>
      <c r="E14" s="10">
        <v>79.400000000000006</v>
      </c>
      <c r="F14" s="12">
        <v>92.1</v>
      </c>
      <c r="G14" s="10">
        <v>111.6</v>
      </c>
      <c r="H14" s="13">
        <v>125.3</v>
      </c>
    </row>
    <row r="15" spans="2:8" x14ac:dyDescent="0.25">
      <c r="B15" s="10">
        <v>210</v>
      </c>
      <c r="C15" s="11" t="s">
        <v>17</v>
      </c>
      <c r="D15" s="12">
        <v>46.6</v>
      </c>
      <c r="E15" s="10">
        <v>60.4</v>
      </c>
      <c r="F15" s="12">
        <v>72.400000000000006</v>
      </c>
      <c r="G15" s="14">
        <v>93</v>
      </c>
      <c r="H15" s="13">
        <v>110.2</v>
      </c>
    </row>
    <row r="16" spans="2:8" x14ac:dyDescent="0.25">
      <c r="B16" s="10">
        <v>149</v>
      </c>
      <c r="C16" s="11" t="s">
        <v>18</v>
      </c>
      <c r="D16" s="12">
        <v>34.1</v>
      </c>
      <c r="E16" s="10">
        <v>45.5</v>
      </c>
      <c r="F16" s="12">
        <v>55.9</v>
      </c>
      <c r="G16" s="10">
        <v>73.400000000000006</v>
      </c>
      <c r="H16" s="13">
        <v>90.9</v>
      </c>
    </row>
    <row r="17" spans="2:8" x14ac:dyDescent="0.25">
      <c r="B17" s="10">
        <v>105</v>
      </c>
      <c r="C17" s="11" t="s">
        <v>19</v>
      </c>
      <c r="D17" s="12">
        <v>28.4</v>
      </c>
      <c r="E17" s="10">
        <v>37.299999999999997</v>
      </c>
      <c r="F17" s="16">
        <v>46</v>
      </c>
      <c r="G17" s="10">
        <v>61.4</v>
      </c>
      <c r="H17" s="15">
        <v>77</v>
      </c>
    </row>
    <row r="18" spans="2:8" x14ac:dyDescent="0.25">
      <c r="B18" s="10">
        <v>74</v>
      </c>
      <c r="C18" s="11" t="s">
        <v>20</v>
      </c>
      <c r="D18" s="12">
        <v>21.1</v>
      </c>
      <c r="E18" s="10">
        <v>29.7</v>
      </c>
      <c r="F18" s="12">
        <v>36.700000000000003</v>
      </c>
      <c r="G18" s="10">
        <v>51.2</v>
      </c>
      <c r="H18" s="13">
        <v>69.3</v>
      </c>
    </row>
    <row r="19" spans="2:8" x14ac:dyDescent="0.25">
      <c r="B19" s="10">
        <v>53</v>
      </c>
      <c r="C19" s="11" t="s">
        <v>21</v>
      </c>
      <c r="D19" s="12">
        <v>19.7</v>
      </c>
      <c r="E19" s="10">
        <v>24.9</v>
      </c>
      <c r="F19" s="12">
        <v>31.3</v>
      </c>
      <c r="G19" s="14">
        <v>40</v>
      </c>
      <c r="H19" s="13">
        <v>55.7</v>
      </c>
    </row>
    <row r="20" spans="2:8" x14ac:dyDescent="0.25">
      <c r="B20" s="10">
        <v>44</v>
      </c>
      <c r="C20" s="11" t="s">
        <v>22</v>
      </c>
      <c r="D20" s="12">
        <v>11.4</v>
      </c>
      <c r="E20" s="10">
        <v>14.8</v>
      </c>
      <c r="F20" s="12">
        <v>21.2</v>
      </c>
      <c r="G20" s="10">
        <v>29.7</v>
      </c>
      <c r="H20" s="13">
        <v>39.5</v>
      </c>
    </row>
    <row r="21" spans="2:8" x14ac:dyDescent="0.25">
      <c r="B21" s="10">
        <v>37</v>
      </c>
      <c r="C21" s="11" t="s">
        <v>23</v>
      </c>
      <c r="D21" s="12">
        <v>12.7</v>
      </c>
      <c r="E21" s="10">
        <v>17.2</v>
      </c>
      <c r="F21" s="12">
        <v>20.6</v>
      </c>
      <c r="G21" s="10">
        <v>29.8</v>
      </c>
      <c r="H21" s="13">
        <v>30.8</v>
      </c>
    </row>
    <row r="22" spans="2:8" ht="15.75" thickBot="1" x14ac:dyDescent="0.3">
      <c r="B22" s="17" t="s">
        <v>24</v>
      </c>
      <c r="C22" s="18" t="s">
        <v>25</v>
      </c>
      <c r="D22" s="19">
        <v>11.2</v>
      </c>
      <c r="E22" s="20">
        <v>13.1</v>
      </c>
      <c r="F22" s="19">
        <v>11.8</v>
      </c>
      <c r="G22" s="20">
        <v>14.5</v>
      </c>
      <c r="H22" s="21">
        <v>12.8</v>
      </c>
    </row>
    <row r="23" spans="2:8" ht="15.75" thickBot="1" x14ac:dyDescent="0.3">
      <c r="B23" s="46" t="s">
        <v>26</v>
      </c>
      <c r="C23" s="47"/>
      <c r="D23" s="23">
        <f>SUM(D8:D22)</f>
        <v>1136.0000000000002</v>
      </c>
      <c r="E23" s="24">
        <f t="shared" ref="E23:H23" si="0">SUM(E8:E22)</f>
        <v>1135.5</v>
      </c>
      <c r="F23" s="23">
        <f t="shared" si="0"/>
        <v>1132.8999999999999</v>
      </c>
      <c r="G23" s="24">
        <f t="shared" si="0"/>
        <v>1127.5</v>
      </c>
      <c r="H23" s="23">
        <f t="shared" si="0"/>
        <v>1123.5999999999999</v>
      </c>
    </row>
    <row r="31" spans="2:8" ht="15.75" thickBot="1" x14ac:dyDescent="0.3"/>
    <row r="32" spans="2:8" ht="15.75" thickBot="1" x14ac:dyDescent="0.3">
      <c r="B32" s="5" t="s">
        <v>2</v>
      </c>
      <c r="C32" s="22" t="s">
        <v>3</v>
      </c>
      <c r="D32" s="7" t="s">
        <v>4</v>
      </c>
      <c r="E32" s="7" t="s">
        <v>27</v>
      </c>
      <c r="F32" s="7" t="s">
        <v>28</v>
      </c>
    </row>
    <row r="33" spans="2:9" ht="15.75" thickBot="1" x14ac:dyDescent="0.3">
      <c r="B33" s="8">
        <v>3360</v>
      </c>
      <c r="C33" s="9" t="s">
        <v>9</v>
      </c>
      <c r="D33" s="12">
        <v>61.8</v>
      </c>
      <c r="E33" s="26"/>
      <c r="F33" s="26"/>
      <c r="H33" s="36">
        <f>LOG10(B35/B36)</f>
        <v>0.15181088300860132</v>
      </c>
      <c r="I33" s="27"/>
    </row>
    <row r="34" spans="2:9" ht="15.75" thickBot="1" x14ac:dyDescent="0.3">
      <c r="B34" s="10">
        <v>2380</v>
      </c>
      <c r="C34" s="11" t="s">
        <v>10</v>
      </c>
      <c r="D34" s="12">
        <v>61.8</v>
      </c>
      <c r="E34" s="26">
        <v>5.4401408450704212</v>
      </c>
      <c r="F34" s="26">
        <v>94.559859154929583</v>
      </c>
      <c r="H34" s="36">
        <f>LOG10(F35/F36)</f>
        <v>0.1449697319667565</v>
      </c>
      <c r="I34" s="27"/>
    </row>
    <row r="35" spans="2:9" ht="15.75" thickBot="1" x14ac:dyDescent="0.3">
      <c r="B35" s="10">
        <v>2000</v>
      </c>
      <c r="C35" s="11" t="s">
        <v>11</v>
      </c>
      <c r="D35" s="12">
        <v>70.7</v>
      </c>
      <c r="E35" s="26">
        <v>6.2235915492957732</v>
      </c>
      <c r="F35" s="26">
        <v>88.336267605633807</v>
      </c>
      <c r="H35" s="36">
        <f>(H33/H34)</f>
        <v>1.0471902027342754</v>
      </c>
      <c r="I35" s="27" t="s">
        <v>32</v>
      </c>
    </row>
    <row r="36" spans="2:9" ht="15.75" thickBot="1" x14ac:dyDescent="0.3">
      <c r="B36" s="10">
        <v>1410</v>
      </c>
      <c r="C36" s="11" t="s">
        <v>12</v>
      </c>
      <c r="D36" s="12">
        <v>284.8</v>
      </c>
      <c r="E36" s="26">
        <v>25.070422535211261</v>
      </c>
      <c r="F36" s="26">
        <v>63.265845070422543</v>
      </c>
      <c r="H36" s="27"/>
      <c r="I36" s="27"/>
    </row>
    <row r="37" spans="2:9" ht="15.75" thickBot="1" x14ac:dyDescent="0.3">
      <c r="B37" s="10">
        <v>840</v>
      </c>
      <c r="C37" s="11" t="s">
        <v>13</v>
      </c>
      <c r="D37" s="12">
        <v>264.5</v>
      </c>
      <c r="E37" s="26">
        <v>23.283450704225348</v>
      </c>
      <c r="F37" s="26">
        <v>39.982394366197198</v>
      </c>
      <c r="H37" s="36">
        <f>LOG10(B35)-(H35*LOG10(F35/80))</f>
        <v>3.2559494434113359</v>
      </c>
      <c r="I37" s="27" t="s">
        <v>34</v>
      </c>
    </row>
    <row r="38" spans="2:9" ht="15.75" thickBot="1" x14ac:dyDescent="0.3">
      <c r="B38" s="10">
        <v>590</v>
      </c>
      <c r="C38" s="11" t="s">
        <v>14</v>
      </c>
      <c r="D38" s="12">
        <v>119.4</v>
      </c>
      <c r="E38" s="26">
        <v>10.510563380281688</v>
      </c>
      <c r="F38" s="26">
        <v>29.47183098591551</v>
      </c>
      <c r="H38" s="38">
        <f>10^H37</f>
        <v>1802.8078622527707</v>
      </c>
      <c r="I38" s="27" t="s">
        <v>33</v>
      </c>
    </row>
    <row r="39" spans="2:9" ht="15.75" thickBot="1" x14ac:dyDescent="0.3">
      <c r="B39" s="10">
        <v>420</v>
      </c>
      <c r="C39" s="11" t="s">
        <v>15</v>
      </c>
      <c r="D39" s="16">
        <v>87</v>
      </c>
      <c r="E39" s="26">
        <v>7.6584507042253502</v>
      </c>
      <c r="F39" s="26">
        <v>21.813380281690158</v>
      </c>
    </row>
    <row r="40" spans="2:9" ht="15.75" thickBot="1" x14ac:dyDescent="0.3">
      <c r="B40" s="10">
        <v>297</v>
      </c>
      <c r="C40" s="11" t="s">
        <v>16</v>
      </c>
      <c r="D40" s="12">
        <v>62.6</v>
      </c>
      <c r="E40" s="26">
        <v>5.5105633802816891</v>
      </c>
      <c r="F40" s="26">
        <v>16.30281690140847</v>
      </c>
    </row>
    <row r="41" spans="2:9" ht="15.75" thickBot="1" x14ac:dyDescent="0.3">
      <c r="B41" s="10">
        <v>210</v>
      </c>
      <c r="C41" s="11" t="s">
        <v>17</v>
      </c>
      <c r="D41" s="12">
        <v>46.6</v>
      </c>
      <c r="E41" s="26">
        <v>4.1021126760563371</v>
      </c>
      <c r="F41" s="26">
        <v>12.200704225352133</v>
      </c>
    </row>
    <row r="42" spans="2:9" ht="15.75" thickBot="1" x14ac:dyDescent="0.3">
      <c r="B42" s="10">
        <v>149</v>
      </c>
      <c r="C42" s="11" t="s">
        <v>18</v>
      </c>
      <c r="D42" s="12">
        <v>34.1</v>
      </c>
      <c r="E42" s="26">
        <v>3.0017605633802811</v>
      </c>
      <c r="F42" s="26">
        <v>9.1989436619718532</v>
      </c>
    </row>
    <row r="43" spans="2:9" ht="15.75" thickBot="1" x14ac:dyDescent="0.3">
      <c r="B43" s="10">
        <v>105</v>
      </c>
      <c r="C43" s="11" t="s">
        <v>19</v>
      </c>
      <c r="D43" s="12">
        <v>28.4</v>
      </c>
      <c r="E43" s="26">
        <v>2.4999999999999996</v>
      </c>
      <c r="F43" s="26">
        <v>6.6989436619718532</v>
      </c>
    </row>
    <row r="44" spans="2:9" ht="15.75" thickBot="1" x14ac:dyDescent="0.3">
      <c r="B44" s="10">
        <v>74</v>
      </c>
      <c r="C44" s="11" t="s">
        <v>20</v>
      </c>
      <c r="D44" s="12">
        <v>21.1</v>
      </c>
      <c r="E44" s="26">
        <v>1.8573943661971828</v>
      </c>
      <c r="F44" s="26">
        <v>4.8415492957746702</v>
      </c>
    </row>
    <row r="45" spans="2:9" ht="15.75" thickBot="1" x14ac:dyDescent="0.3">
      <c r="B45" s="10">
        <v>53</v>
      </c>
      <c r="C45" s="11" t="s">
        <v>21</v>
      </c>
      <c r="D45" s="12">
        <v>19.7</v>
      </c>
      <c r="E45" s="26">
        <v>1.7341549295774645</v>
      </c>
      <c r="F45" s="26">
        <v>3.1073943661972057</v>
      </c>
    </row>
    <row r="46" spans="2:9" ht="15.75" thickBot="1" x14ac:dyDescent="0.3">
      <c r="B46" s="10">
        <v>44</v>
      </c>
      <c r="C46" s="11" t="s">
        <v>22</v>
      </c>
      <c r="D46" s="12">
        <v>11.4</v>
      </c>
      <c r="E46" s="26">
        <v>1.0035211267605633</v>
      </c>
      <c r="F46" s="26">
        <v>2.1038732394366422</v>
      </c>
    </row>
    <row r="47" spans="2:9" ht="15.75" thickBot="1" x14ac:dyDescent="0.3">
      <c r="B47" s="10">
        <v>37</v>
      </c>
      <c r="C47" s="11" t="s">
        <v>23</v>
      </c>
      <c r="D47" s="12">
        <v>12.7</v>
      </c>
      <c r="E47" s="26">
        <v>1.117957746478873</v>
      </c>
      <c r="F47" s="26">
        <v>0.98591549295776915</v>
      </c>
    </row>
    <row r="48" spans="2:9" ht="15.75" thickBot="1" x14ac:dyDescent="0.3">
      <c r="B48" s="17" t="s">
        <v>24</v>
      </c>
      <c r="C48" s="18" t="s">
        <v>25</v>
      </c>
      <c r="D48" s="19">
        <v>11.2</v>
      </c>
      <c r="E48" s="26">
        <v>0.98591549295774628</v>
      </c>
      <c r="F48" s="26">
        <v>0</v>
      </c>
    </row>
    <row r="49" spans="2:9" ht="15.75" thickBot="1" x14ac:dyDescent="0.3">
      <c r="B49" s="46" t="s">
        <v>26</v>
      </c>
      <c r="C49" s="47"/>
      <c r="D49" s="25">
        <f>SUM(D34:D48)</f>
        <v>1136.0000000000002</v>
      </c>
      <c r="E49" s="26">
        <v>100</v>
      </c>
      <c r="F49" s="26"/>
    </row>
    <row r="54" spans="2:9" ht="15.75" thickBot="1" x14ac:dyDescent="0.3"/>
    <row r="55" spans="2:9" ht="15.75" thickBot="1" x14ac:dyDescent="0.3">
      <c r="C55" s="1"/>
    </row>
    <row r="56" spans="2:9" ht="15.75" thickBot="1" x14ac:dyDescent="0.3">
      <c r="B56" s="5" t="s">
        <v>2</v>
      </c>
      <c r="C56" s="22" t="s">
        <v>3</v>
      </c>
      <c r="D56" s="7" t="s">
        <v>29</v>
      </c>
      <c r="E56" s="7" t="s">
        <v>27</v>
      </c>
      <c r="F56" s="7" t="s">
        <v>28</v>
      </c>
    </row>
    <row r="57" spans="2:9" ht="15.75" thickBot="1" x14ac:dyDescent="0.3">
      <c r="B57" s="8">
        <v>3360</v>
      </c>
      <c r="C57" s="9" t="s">
        <v>9</v>
      </c>
      <c r="D57" s="12"/>
      <c r="E57" s="29"/>
      <c r="F57" s="29"/>
    </row>
    <row r="58" spans="2:9" ht="15.75" thickBot="1" x14ac:dyDescent="0.3">
      <c r="B58" s="10">
        <v>2380</v>
      </c>
      <c r="C58" s="11" t="s">
        <v>10</v>
      </c>
      <c r="D58" s="12">
        <v>33.799999999999997</v>
      </c>
      <c r="E58" s="30">
        <f>(D58*100)/$D$73</f>
        <v>2.9834936887633505</v>
      </c>
      <c r="F58" s="30">
        <f>(100-E58)</f>
        <v>97.016506311236654</v>
      </c>
      <c r="H58" s="36">
        <f>LOG10(B59/B60)</f>
        <v>0.15181088300860132</v>
      </c>
      <c r="I58" s="27"/>
    </row>
    <row r="59" spans="2:9" ht="15.75" thickBot="1" x14ac:dyDescent="0.3">
      <c r="B59" s="10">
        <v>2000</v>
      </c>
      <c r="C59" s="11" t="s">
        <v>11</v>
      </c>
      <c r="D59" s="12">
        <v>41.1</v>
      </c>
      <c r="E59" s="30">
        <f t="shared" ref="E59:E73" si="1">(D59*100)/$D$73</f>
        <v>3.6278577103009977</v>
      </c>
      <c r="F59" s="30">
        <f>(F58-E59)</f>
        <v>93.388648600935653</v>
      </c>
      <c r="H59" s="36">
        <f>LOG10(F59/F60)</f>
        <v>8.1189053132512221E-2</v>
      </c>
      <c r="I59" s="27"/>
    </row>
    <row r="60" spans="2:9" ht="15.75" thickBot="1" x14ac:dyDescent="0.3">
      <c r="B60" s="10">
        <v>1410</v>
      </c>
      <c r="C60" s="11" t="s">
        <v>12</v>
      </c>
      <c r="D60" s="12">
        <v>180.4</v>
      </c>
      <c r="E60" s="30">
        <f t="shared" si="1"/>
        <v>15.923735545944039</v>
      </c>
      <c r="F60" s="30">
        <f t="shared" ref="F60:F72" si="2">(F59-E60)</f>
        <v>77.464913054991612</v>
      </c>
      <c r="H60" s="36">
        <f>(H58/H59)</f>
        <v>1.8698442357841532</v>
      </c>
      <c r="I60" s="27" t="s">
        <v>32</v>
      </c>
    </row>
    <row r="61" spans="2:9" ht="15.75" thickBot="1" x14ac:dyDescent="0.3">
      <c r="B61" s="10">
        <v>840</v>
      </c>
      <c r="C61" s="11" t="s">
        <v>13</v>
      </c>
      <c r="D61" s="12">
        <v>261.89999999999998</v>
      </c>
      <c r="E61" s="30">
        <f t="shared" si="1"/>
        <v>23.117662635713653</v>
      </c>
      <c r="F61" s="30">
        <f t="shared" si="2"/>
        <v>54.347250419277955</v>
      </c>
      <c r="H61" s="27"/>
      <c r="I61" s="27"/>
    </row>
    <row r="62" spans="2:9" ht="15.75" thickBot="1" x14ac:dyDescent="0.3">
      <c r="B62" s="10">
        <v>590</v>
      </c>
      <c r="C62" s="11" t="s">
        <v>14</v>
      </c>
      <c r="D62" s="12">
        <v>130.4</v>
      </c>
      <c r="E62" s="30">
        <f t="shared" si="1"/>
        <v>11.510283343631389</v>
      </c>
      <c r="F62" s="30">
        <f t="shared" si="2"/>
        <v>42.836967075646569</v>
      </c>
      <c r="H62" s="36">
        <f>LOG10(B59)-(H60*LOG10(F59/80))</f>
        <v>3.1753687893453484</v>
      </c>
      <c r="I62" s="27" t="s">
        <v>35</v>
      </c>
    </row>
    <row r="63" spans="2:9" ht="15.75" thickBot="1" x14ac:dyDescent="0.3">
      <c r="B63" s="10">
        <v>420</v>
      </c>
      <c r="C63" s="11" t="s">
        <v>15</v>
      </c>
      <c r="D63" s="12">
        <v>97.3</v>
      </c>
      <c r="E63" s="30">
        <f t="shared" si="1"/>
        <v>8.5885779857004163</v>
      </c>
      <c r="F63" s="30">
        <f t="shared" si="2"/>
        <v>34.248389089946151</v>
      </c>
      <c r="H63" s="38">
        <f>10^H62</f>
        <v>1497.5067524157535</v>
      </c>
      <c r="I63" s="27" t="s">
        <v>33</v>
      </c>
    </row>
    <row r="64" spans="2:9" ht="15.75" thickBot="1" x14ac:dyDescent="0.3">
      <c r="B64" s="10">
        <v>297</v>
      </c>
      <c r="C64" s="11" t="s">
        <v>16</v>
      </c>
      <c r="D64" s="12">
        <v>92.1</v>
      </c>
      <c r="E64" s="30">
        <f t="shared" si="1"/>
        <v>8.1295789566599002</v>
      </c>
      <c r="F64" s="30">
        <f t="shared" si="2"/>
        <v>26.118810133286253</v>
      </c>
    </row>
    <row r="65" spans="2:8" ht="15.75" thickBot="1" x14ac:dyDescent="0.3">
      <c r="B65" s="10">
        <v>210</v>
      </c>
      <c r="C65" s="11" t="s">
        <v>17</v>
      </c>
      <c r="D65" s="12">
        <v>72.400000000000006</v>
      </c>
      <c r="E65" s="30">
        <f t="shared" si="1"/>
        <v>6.3906787889487173</v>
      </c>
      <c r="F65" s="30">
        <f t="shared" si="2"/>
        <v>19.728131344337534</v>
      </c>
    </row>
    <row r="66" spans="2:8" ht="15.75" thickBot="1" x14ac:dyDescent="0.3">
      <c r="B66" s="10">
        <v>149</v>
      </c>
      <c r="C66" s="11" t="s">
        <v>18</v>
      </c>
      <c r="D66" s="12">
        <v>55.9</v>
      </c>
      <c r="E66" s="30">
        <f t="shared" si="1"/>
        <v>4.9342395621855424</v>
      </c>
      <c r="F66" s="30">
        <f t="shared" si="2"/>
        <v>14.793891782151992</v>
      </c>
    </row>
    <row r="67" spans="2:8" ht="15.75" thickBot="1" x14ac:dyDescent="0.3">
      <c r="B67" s="10">
        <v>105</v>
      </c>
      <c r="C67" s="11" t="s">
        <v>19</v>
      </c>
      <c r="D67" s="16">
        <v>46</v>
      </c>
      <c r="E67" s="30">
        <f t="shared" si="1"/>
        <v>4.0603760261276376</v>
      </c>
      <c r="F67" s="30">
        <f t="shared" si="2"/>
        <v>10.733515756024353</v>
      </c>
    </row>
    <row r="68" spans="2:8" ht="15.75" thickBot="1" x14ac:dyDescent="0.3">
      <c r="B68" s="10">
        <v>74</v>
      </c>
      <c r="C68" s="11" t="s">
        <v>20</v>
      </c>
      <c r="D68" s="12">
        <v>36.700000000000003</v>
      </c>
      <c r="E68" s="30">
        <f t="shared" si="1"/>
        <v>3.2394739164974853</v>
      </c>
      <c r="F68" s="30">
        <f t="shared" si="2"/>
        <v>7.4940418395268678</v>
      </c>
    </row>
    <row r="69" spans="2:8" ht="15.75" thickBot="1" x14ac:dyDescent="0.3">
      <c r="B69" s="10">
        <v>53</v>
      </c>
      <c r="C69" s="11" t="s">
        <v>21</v>
      </c>
      <c r="D69" s="12">
        <v>31.3</v>
      </c>
      <c r="E69" s="30">
        <f t="shared" si="1"/>
        <v>2.7628210786477188</v>
      </c>
      <c r="F69" s="30">
        <f t="shared" si="2"/>
        <v>4.7312207608791486</v>
      </c>
    </row>
    <row r="70" spans="2:8" ht="15.75" thickBot="1" x14ac:dyDescent="0.3">
      <c r="B70" s="10">
        <v>44</v>
      </c>
      <c r="C70" s="11" t="s">
        <v>22</v>
      </c>
      <c r="D70" s="12">
        <v>21.2</v>
      </c>
      <c r="E70" s="30">
        <f t="shared" si="1"/>
        <v>1.8713037337805634</v>
      </c>
      <c r="F70" s="30">
        <f t="shared" si="2"/>
        <v>2.859917027098585</v>
      </c>
    </row>
    <row r="71" spans="2:8" ht="15.75" thickBot="1" x14ac:dyDescent="0.3">
      <c r="B71" s="10">
        <v>37</v>
      </c>
      <c r="C71" s="11" t="s">
        <v>23</v>
      </c>
      <c r="D71" s="12">
        <v>20.6</v>
      </c>
      <c r="E71" s="30">
        <f t="shared" si="1"/>
        <v>1.8183423073528115</v>
      </c>
      <c r="F71" s="30">
        <f t="shared" si="2"/>
        <v>1.0415747197457734</v>
      </c>
    </row>
    <row r="72" spans="2:8" ht="15.75" thickBot="1" x14ac:dyDescent="0.3">
      <c r="B72" s="17" t="s">
        <v>24</v>
      </c>
      <c r="C72" s="18" t="s">
        <v>25</v>
      </c>
      <c r="D72" s="19">
        <v>11.8</v>
      </c>
      <c r="E72" s="30">
        <f t="shared" si="1"/>
        <v>1.0415747197457852</v>
      </c>
      <c r="F72" s="30">
        <f t="shared" si="2"/>
        <v>-1.1768364061026659E-14</v>
      </c>
    </row>
    <row r="73" spans="2:8" ht="15.75" thickBot="1" x14ac:dyDescent="0.3">
      <c r="B73" s="46" t="s">
        <v>26</v>
      </c>
      <c r="C73" s="47"/>
      <c r="D73" s="28">
        <f>SUM(D58:D72)</f>
        <v>1132.8999999999999</v>
      </c>
      <c r="E73" s="30">
        <f t="shared" si="1"/>
        <v>100</v>
      </c>
      <c r="F73" s="30"/>
    </row>
    <row r="74" spans="2:8" x14ac:dyDescent="0.25">
      <c r="H74" s="51"/>
    </row>
    <row r="77" spans="2:8" ht="15.75" thickBot="1" x14ac:dyDescent="0.3"/>
    <row r="78" spans="2:8" ht="15.75" customHeight="1" thickBot="1" x14ac:dyDescent="0.3">
      <c r="B78" s="5" t="s">
        <v>2</v>
      </c>
      <c r="C78" s="22" t="s">
        <v>3</v>
      </c>
      <c r="D78" s="7" t="s">
        <v>30</v>
      </c>
      <c r="E78" s="7" t="s">
        <v>27</v>
      </c>
      <c r="F78" s="7" t="s">
        <v>28</v>
      </c>
    </row>
    <row r="79" spans="2:8" ht="1.5" hidden="1" customHeight="1" x14ac:dyDescent="0.25">
      <c r="B79" s="8"/>
      <c r="C79" s="9"/>
      <c r="D79" s="10"/>
    </row>
    <row r="80" spans="2:8" x14ac:dyDescent="0.25">
      <c r="B80" s="10">
        <v>2380</v>
      </c>
      <c r="C80" s="11" t="s">
        <v>10</v>
      </c>
      <c r="D80" s="31">
        <v>43.1</v>
      </c>
      <c r="E80" s="37">
        <f>(D80*100)/$D$95</f>
        <v>3.7956847203874946</v>
      </c>
      <c r="F80" s="38">
        <f>(100-E80)</f>
        <v>96.204315279612501</v>
      </c>
    </row>
    <row r="81" spans="2:9" x14ac:dyDescent="0.25">
      <c r="B81" s="10">
        <v>2000</v>
      </c>
      <c r="C81" s="11" t="s">
        <v>11</v>
      </c>
      <c r="D81" s="31">
        <v>55.2</v>
      </c>
      <c r="E81" s="37">
        <f t="shared" ref="E81:E95" si="3">(D81*100)/$D$95</f>
        <v>4.861294583883752</v>
      </c>
      <c r="F81" s="38">
        <f>(F80-E81)</f>
        <v>91.343020695728754</v>
      </c>
      <c r="H81" s="36">
        <f>LOG10(B81/B82)</f>
        <v>0.15181088300860132</v>
      </c>
      <c r="I81" s="27"/>
    </row>
    <row r="82" spans="2:9" x14ac:dyDescent="0.25">
      <c r="B82" s="10">
        <v>1410</v>
      </c>
      <c r="C82" s="11" t="s">
        <v>12</v>
      </c>
      <c r="D82" s="31">
        <v>227.3</v>
      </c>
      <c r="E82" s="37">
        <f t="shared" si="3"/>
        <v>20.01761338617349</v>
      </c>
      <c r="F82" s="38">
        <f t="shared" ref="F82:F94" si="4">(F81-E82)</f>
        <v>71.32540730955526</v>
      </c>
      <c r="H82" s="36">
        <f>LOG10(F81/F82)</f>
        <v>0.10743110913130748</v>
      </c>
      <c r="I82" s="27"/>
    </row>
    <row r="83" spans="2:9" x14ac:dyDescent="0.25">
      <c r="B83" s="10">
        <v>840</v>
      </c>
      <c r="C83" s="11" t="s">
        <v>13</v>
      </c>
      <c r="D83" s="31">
        <v>271.39999999999998</v>
      </c>
      <c r="E83" s="37">
        <f t="shared" si="3"/>
        <v>23.901365037428441</v>
      </c>
      <c r="F83" s="38">
        <f t="shared" si="4"/>
        <v>47.424042272126819</v>
      </c>
      <c r="H83" s="37">
        <f>(H81/H82)</f>
        <v>1.4130998389214315</v>
      </c>
      <c r="I83" s="27" t="s">
        <v>32</v>
      </c>
    </row>
    <row r="84" spans="2:9" x14ac:dyDescent="0.25">
      <c r="B84" s="10">
        <v>590</v>
      </c>
      <c r="C84" s="11" t="s">
        <v>14</v>
      </c>
      <c r="D84" s="31">
        <v>121.8</v>
      </c>
      <c r="E84" s="37">
        <f t="shared" si="3"/>
        <v>10.726552179656538</v>
      </c>
      <c r="F84" s="38">
        <f t="shared" si="4"/>
        <v>36.697490092470282</v>
      </c>
      <c r="H84" s="27"/>
      <c r="I84" s="27"/>
    </row>
    <row r="85" spans="2:9" x14ac:dyDescent="0.25">
      <c r="B85" s="10">
        <v>420</v>
      </c>
      <c r="C85" s="11" t="s">
        <v>15</v>
      </c>
      <c r="D85" s="31">
        <v>94.4</v>
      </c>
      <c r="E85" s="37">
        <f t="shared" si="3"/>
        <v>8.313518273888155</v>
      </c>
      <c r="F85" s="38">
        <f t="shared" si="4"/>
        <v>28.383971818582125</v>
      </c>
      <c r="H85" s="36">
        <f>LOG10(B81)-(H83*(LOG10(F81/80)))</f>
        <v>3.2196561008588893</v>
      </c>
      <c r="I85" s="27" t="s">
        <v>35</v>
      </c>
    </row>
    <row r="86" spans="2:9" x14ac:dyDescent="0.25">
      <c r="B86" s="10">
        <v>297</v>
      </c>
      <c r="C86" s="11" t="s">
        <v>16</v>
      </c>
      <c r="D86" s="31">
        <v>79.400000000000006</v>
      </c>
      <c r="E86" s="37">
        <f t="shared" si="3"/>
        <v>6.9925143108762668</v>
      </c>
      <c r="F86" s="38">
        <f t="shared" si="4"/>
        <v>21.391457507705859</v>
      </c>
      <c r="H86" s="38">
        <f>10^H85</f>
        <v>1658.273272042718</v>
      </c>
      <c r="I86" s="27" t="s">
        <v>36</v>
      </c>
    </row>
    <row r="87" spans="2:9" x14ac:dyDescent="0.25">
      <c r="B87" s="10">
        <v>210</v>
      </c>
      <c r="C87" s="11" t="s">
        <v>17</v>
      </c>
      <c r="D87" s="31">
        <v>60.4</v>
      </c>
      <c r="E87" s="37">
        <f t="shared" si="3"/>
        <v>5.3192426243945397</v>
      </c>
      <c r="F87" s="38">
        <f t="shared" si="4"/>
        <v>16.072214883311318</v>
      </c>
    </row>
    <row r="88" spans="2:9" x14ac:dyDescent="0.25">
      <c r="B88" s="10">
        <v>149</v>
      </c>
      <c r="C88" s="11" t="s">
        <v>18</v>
      </c>
      <c r="D88" s="31">
        <v>45.5</v>
      </c>
      <c r="E88" s="37">
        <f t="shared" si="3"/>
        <v>4.0070453544693967</v>
      </c>
      <c r="F88" s="38">
        <f t="shared" si="4"/>
        <v>12.065169528841921</v>
      </c>
    </row>
    <row r="89" spans="2:9" x14ac:dyDescent="0.25">
      <c r="B89" s="10">
        <v>105</v>
      </c>
      <c r="C89" s="11" t="s">
        <v>19</v>
      </c>
      <c r="D89" s="31">
        <v>37.299999999999997</v>
      </c>
      <c r="E89" s="37">
        <f t="shared" si="3"/>
        <v>3.2848965213562304</v>
      </c>
      <c r="F89" s="38">
        <f t="shared" si="4"/>
        <v>8.7802730074856896</v>
      </c>
    </row>
    <row r="90" spans="2:9" x14ac:dyDescent="0.25">
      <c r="B90" s="10">
        <v>74</v>
      </c>
      <c r="C90" s="11" t="s">
        <v>20</v>
      </c>
      <c r="D90" s="31">
        <v>29.7</v>
      </c>
      <c r="E90" s="37">
        <f t="shared" si="3"/>
        <v>2.6155878467635403</v>
      </c>
      <c r="F90" s="38">
        <f t="shared" si="4"/>
        <v>6.1646851607221489</v>
      </c>
    </row>
    <row r="91" spans="2:9" x14ac:dyDescent="0.25">
      <c r="B91" s="10">
        <v>53</v>
      </c>
      <c r="C91" s="11" t="s">
        <v>21</v>
      </c>
      <c r="D91" s="31">
        <v>24.9</v>
      </c>
      <c r="E91" s="37">
        <f t="shared" si="3"/>
        <v>2.1928665785997357</v>
      </c>
      <c r="F91" s="38">
        <f t="shared" si="4"/>
        <v>3.9718185821224132</v>
      </c>
    </row>
    <row r="92" spans="2:9" x14ac:dyDescent="0.25">
      <c r="B92" s="10">
        <v>44</v>
      </c>
      <c r="C92" s="11" t="s">
        <v>22</v>
      </c>
      <c r="D92" s="31">
        <v>14.8</v>
      </c>
      <c r="E92" s="37">
        <f t="shared" si="3"/>
        <v>1.3033905768383971</v>
      </c>
      <c r="F92" s="38">
        <f t="shared" si="4"/>
        <v>2.6684280052840164</v>
      </c>
    </row>
    <row r="93" spans="2:9" x14ac:dyDescent="0.25">
      <c r="B93" s="10">
        <v>37</v>
      </c>
      <c r="C93" s="11" t="s">
        <v>23</v>
      </c>
      <c r="D93" s="31">
        <v>17.2</v>
      </c>
      <c r="E93" s="37">
        <f t="shared" si="3"/>
        <v>1.5147512109202994</v>
      </c>
      <c r="F93" s="38">
        <f t="shared" si="4"/>
        <v>1.153676794363717</v>
      </c>
    </row>
    <row r="94" spans="2:9" ht="15.75" thickBot="1" x14ac:dyDescent="0.3">
      <c r="B94" s="17" t="s">
        <v>24</v>
      </c>
      <c r="C94" s="18" t="s">
        <v>25</v>
      </c>
      <c r="D94" s="32">
        <v>13.1</v>
      </c>
      <c r="E94" s="37">
        <f t="shared" si="3"/>
        <v>1.1536767943637165</v>
      </c>
      <c r="F94" s="38">
        <f t="shared" si="4"/>
        <v>4.4408920985006262E-16</v>
      </c>
    </row>
    <row r="95" spans="2:9" ht="15.75" thickBot="1" x14ac:dyDescent="0.3">
      <c r="B95" s="46" t="s">
        <v>26</v>
      </c>
      <c r="C95" s="47"/>
      <c r="D95" s="24">
        <f t="shared" ref="D95" si="5">SUM(D80:D94)</f>
        <v>1135.5</v>
      </c>
      <c r="E95" s="37">
        <f t="shared" si="3"/>
        <v>100</v>
      </c>
      <c r="F95" s="27"/>
    </row>
    <row r="97" spans="2:9" ht="15.75" thickBot="1" x14ac:dyDescent="0.3"/>
    <row r="98" spans="2:9" ht="15.75" thickBot="1" x14ac:dyDescent="0.3">
      <c r="B98" s="5" t="s">
        <v>2</v>
      </c>
      <c r="C98" s="22" t="s">
        <v>3</v>
      </c>
      <c r="D98" s="7" t="s">
        <v>31</v>
      </c>
      <c r="E98" s="7" t="s">
        <v>27</v>
      </c>
      <c r="F98" s="7" t="s">
        <v>28</v>
      </c>
    </row>
    <row r="99" spans="2:9" ht="15.75" thickBot="1" x14ac:dyDescent="0.3">
      <c r="B99" s="8">
        <v>3360</v>
      </c>
      <c r="C99" s="9" t="s">
        <v>9</v>
      </c>
      <c r="D99" s="31">
        <v>23.3</v>
      </c>
      <c r="E99" s="29"/>
      <c r="F99" s="29"/>
    </row>
    <row r="100" spans="2:9" ht="15.75" thickBot="1" x14ac:dyDescent="0.3">
      <c r="B100" s="10">
        <v>2380</v>
      </c>
      <c r="C100" s="11" t="s">
        <v>10</v>
      </c>
      <c r="D100" s="31">
        <v>23.3</v>
      </c>
      <c r="E100" s="34">
        <f>(D100*100)/$D$115</f>
        <v>2.0665188470066518</v>
      </c>
      <c r="F100" s="35">
        <f>(100-E100)</f>
        <v>97.933481152993352</v>
      </c>
    </row>
    <row r="101" spans="2:9" ht="15.75" thickBot="1" x14ac:dyDescent="0.3">
      <c r="B101" s="10">
        <v>2000</v>
      </c>
      <c r="C101" s="11" t="s">
        <v>11</v>
      </c>
      <c r="D101" s="33">
        <v>27</v>
      </c>
      <c r="E101" s="34">
        <f t="shared" ref="E101:E115" si="6">(D101*100)/$D$115</f>
        <v>2.3946784922394677</v>
      </c>
      <c r="F101" s="35">
        <f>(F100-E101)</f>
        <v>95.538802660753888</v>
      </c>
      <c r="H101" s="36">
        <f>LOG10(B102/B103)</f>
        <v>0.22493982659349826</v>
      </c>
      <c r="I101" s="27"/>
    </row>
    <row r="102" spans="2:9" ht="15.75" thickBot="1" x14ac:dyDescent="0.3">
      <c r="B102" s="10">
        <v>1410</v>
      </c>
      <c r="C102" s="11" t="s">
        <v>12</v>
      </c>
      <c r="D102" s="31">
        <v>114.2</v>
      </c>
      <c r="E102" s="34">
        <f t="shared" si="6"/>
        <v>10.128603104212861</v>
      </c>
      <c r="F102" s="35">
        <f t="shared" ref="F102:F114" si="7">(F101-E102)</f>
        <v>85.410199556541031</v>
      </c>
      <c r="H102" s="36">
        <f>(LOG10(F102/F103))</f>
        <v>0.1052193995435388</v>
      </c>
      <c r="I102" s="27"/>
    </row>
    <row r="103" spans="2:9" ht="15.75" thickBot="1" x14ac:dyDescent="0.3">
      <c r="B103" s="10">
        <v>840</v>
      </c>
      <c r="C103" s="11" t="s">
        <v>13</v>
      </c>
      <c r="D103" s="31">
        <v>207.2</v>
      </c>
      <c r="E103" s="34">
        <f t="shared" si="6"/>
        <v>18.376940133037692</v>
      </c>
      <c r="F103" s="35">
        <f t="shared" si="7"/>
        <v>67.033259423503338</v>
      </c>
      <c r="H103" s="37">
        <f>H101/H102</f>
        <v>2.1378170524573301</v>
      </c>
      <c r="I103" s="27" t="s">
        <v>32</v>
      </c>
    </row>
    <row r="104" spans="2:9" ht="15.75" thickBot="1" x14ac:dyDescent="0.3">
      <c r="B104" s="10">
        <v>590</v>
      </c>
      <c r="C104" s="11" t="s">
        <v>14</v>
      </c>
      <c r="D104" s="31">
        <v>139.69999999999999</v>
      </c>
      <c r="E104" s="34">
        <f t="shared" si="6"/>
        <v>12.390243902439023</v>
      </c>
      <c r="F104" s="35">
        <f t="shared" si="7"/>
        <v>54.643015521064314</v>
      </c>
      <c r="H104" s="27"/>
      <c r="I104" s="27"/>
    </row>
    <row r="105" spans="2:9" ht="15.75" thickBot="1" x14ac:dyDescent="0.3">
      <c r="B105" s="10">
        <v>420</v>
      </c>
      <c r="C105" s="11" t="s">
        <v>15</v>
      </c>
      <c r="D105" s="31">
        <v>111.5</v>
      </c>
      <c r="E105" s="34">
        <f t="shared" si="6"/>
        <v>9.8891352549889131</v>
      </c>
      <c r="F105" s="35">
        <f t="shared" si="7"/>
        <v>44.753880266075399</v>
      </c>
      <c r="H105" s="36">
        <f>LOG10(B102)-(H103*(LOG10(F102/80)))</f>
        <v>3.0884628873711457</v>
      </c>
      <c r="I105" s="27" t="s">
        <v>37</v>
      </c>
    </row>
    <row r="106" spans="2:9" ht="15.75" thickBot="1" x14ac:dyDescent="0.3">
      <c r="B106" s="10">
        <v>297</v>
      </c>
      <c r="C106" s="11" t="s">
        <v>16</v>
      </c>
      <c r="D106" s="31">
        <v>111.6</v>
      </c>
      <c r="E106" s="34">
        <f t="shared" si="6"/>
        <v>9.8980044345898008</v>
      </c>
      <c r="F106" s="35">
        <f t="shared" si="7"/>
        <v>34.855875831485598</v>
      </c>
      <c r="H106" s="38">
        <f>10^H105</f>
        <v>1225.9221370426044</v>
      </c>
      <c r="I106" s="27" t="s">
        <v>36</v>
      </c>
    </row>
    <row r="107" spans="2:9" ht="15.75" thickBot="1" x14ac:dyDescent="0.3">
      <c r="B107" s="10">
        <v>210</v>
      </c>
      <c r="C107" s="11" t="s">
        <v>17</v>
      </c>
      <c r="D107" s="33">
        <v>93</v>
      </c>
      <c r="E107" s="34">
        <f t="shared" si="6"/>
        <v>8.2483370288248334</v>
      </c>
      <c r="F107" s="35">
        <f t="shared" si="7"/>
        <v>26.607538802660763</v>
      </c>
    </row>
    <row r="108" spans="2:9" ht="15.75" thickBot="1" x14ac:dyDescent="0.3">
      <c r="B108" s="10">
        <v>149</v>
      </c>
      <c r="C108" s="11" t="s">
        <v>18</v>
      </c>
      <c r="D108" s="31">
        <v>73.400000000000006</v>
      </c>
      <c r="E108" s="34">
        <f t="shared" si="6"/>
        <v>6.5099778270509985</v>
      </c>
      <c r="F108" s="35">
        <f t="shared" si="7"/>
        <v>20.097560975609763</v>
      </c>
    </row>
    <row r="109" spans="2:9" ht="15.75" thickBot="1" x14ac:dyDescent="0.3">
      <c r="B109" s="10">
        <v>105</v>
      </c>
      <c r="C109" s="11" t="s">
        <v>19</v>
      </c>
      <c r="D109" s="31">
        <v>61.4</v>
      </c>
      <c r="E109" s="34">
        <f t="shared" si="6"/>
        <v>5.4456762749445673</v>
      </c>
      <c r="F109" s="35">
        <f t="shared" si="7"/>
        <v>14.651884700665196</v>
      </c>
    </row>
    <row r="110" spans="2:9" ht="15.75" thickBot="1" x14ac:dyDescent="0.3">
      <c r="B110" s="10">
        <v>74</v>
      </c>
      <c r="C110" s="11" t="s">
        <v>20</v>
      </c>
      <c r="D110" s="31">
        <v>51.2</v>
      </c>
      <c r="E110" s="34">
        <f t="shared" si="6"/>
        <v>4.541019955654102</v>
      </c>
      <c r="F110" s="35">
        <f t="shared" si="7"/>
        <v>10.110864745011094</v>
      </c>
    </row>
    <row r="111" spans="2:9" ht="15.75" thickBot="1" x14ac:dyDescent="0.3">
      <c r="B111" s="10">
        <v>53</v>
      </c>
      <c r="C111" s="11" t="s">
        <v>21</v>
      </c>
      <c r="D111" s="33">
        <v>40</v>
      </c>
      <c r="E111" s="34">
        <f t="shared" si="6"/>
        <v>3.5476718403547673</v>
      </c>
      <c r="F111" s="35">
        <f t="shared" si="7"/>
        <v>6.5631929046563267</v>
      </c>
    </row>
    <row r="112" spans="2:9" ht="15.75" thickBot="1" x14ac:dyDescent="0.3">
      <c r="B112" s="10">
        <v>44</v>
      </c>
      <c r="C112" s="11" t="s">
        <v>22</v>
      </c>
      <c r="D112" s="31">
        <v>29.7</v>
      </c>
      <c r="E112" s="34">
        <f t="shared" si="6"/>
        <v>2.6341463414634148</v>
      </c>
      <c r="F112" s="35">
        <f t="shared" si="7"/>
        <v>3.9290465631929119</v>
      </c>
    </row>
    <row r="113" spans="2:9" ht="15.75" thickBot="1" x14ac:dyDescent="0.3">
      <c r="B113" s="10">
        <v>37</v>
      </c>
      <c r="C113" s="11" t="s">
        <v>23</v>
      </c>
      <c r="D113" s="31">
        <v>29.8</v>
      </c>
      <c r="E113" s="34">
        <f t="shared" si="6"/>
        <v>2.6430155210643016</v>
      </c>
      <c r="F113" s="35">
        <f t="shared" si="7"/>
        <v>1.2860310421286103</v>
      </c>
    </row>
    <row r="114" spans="2:9" ht="15.75" thickBot="1" x14ac:dyDescent="0.3">
      <c r="B114" s="17" t="s">
        <v>24</v>
      </c>
      <c r="C114" s="18" t="s">
        <v>25</v>
      </c>
      <c r="D114" s="32">
        <v>14.5</v>
      </c>
      <c r="E114" s="34">
        <f t="shared" si="6"/>
        <v>1.2860310421286032</v>
      </c>
      <c r="F114" s="35">
        <f t="shared" si="7"/>
        <v>7.1054273576010019E-15</v>
      </c>
    </row>
    <row r="115" spans="2:9" ht="15.75" thickBot="1" x14ac:dyDescent="0.3">
      <c r="B115" s="46" t="s">
        <v>26</v>
      </c>
      <c r="C115" s="47"/>
      <c r="D115" s="24">
        <f t="shared" ref="D115" si="8">SUM(D100:D114)</f>
        <v>1127.5</v>
      </c>
      <c r="E115" s="34">
        <f t="shared" si="6"/>
        <v>100</v>
      </c>
      <c r="F115" s="35"/>
    </row>
    <row r="117" spans="2:9" ht="15.75" thickBot="1" x14ac:dyDescent="0.3"/>
    <row r="118" spans="2:9" ht="15.75" thickBot="1" x14ac:dyDescent="0.3">
      <c r="B118" s="5" t="s">
        <v>2</v>
      </c>
      <c r="C118" s="22" t="s">
        <v>3</v>
      </c>
      <c r="D118" s="7" t="s">
        <v>8</v>
      </c>
      <c r="E118" s="7" t="s">
        <v>27</v>
      </c>
      <c r="F118" s="7" t="s">
        <v>28</v>
      </c>
    </row>
    <row r="119" spans="2:9" ht="2.25" hidden="1" customHeight="1" x14ac:dyDescent="0.25">
      <c r="B119" s="8">
        <v>3360</v>
      </c>
      <c r="C119" s="9" t="s">
        <v>9</v>
      </c>
      <c r="D119" s="13">
        <v>16.8</v>
      </c>
    </row>
    <row r="120" spans="2:9" ht="15.75" thickBot="1" x14ac:dyDescent="0.3">
      <c r="B120" s="10">
        <v>2380</v>
      </c>
      <c r="C120" s="11" t="s">
        <v>10</v>
      </c>
      <c r="D120" s="13">
        <v>16.8</v>
      </c>
      <c r="E120" s="52">
        <f>(D120*100)/$D$135</f>
        <v>1.4951940192239233</v>
      </c>
      <c r="F120" s="52">
        <f>(100-E120)</f>
        <v>98.504805980776084</v>
      </c>
    </row>
    <row r="121" spans="2:9" ht="15.75" thickBot="1" x14ac:dyDescent="0.3">
      <c r="B121" s="10">
        <v>37</v>
      </c>
      <c r="C121" s="11" t="s">
        <v>23</v>
      </c>
      <c r="D121" s="13">
        <v>30.8</v>
      </c>
      <c r="E121" s="52">
        <f>(D121*100)/$D$135</f>
        <v>2.7411890352438593</v>
      </c>
      <c r="F121" s="52">
        <f>(F120-E121)</f>
        <v>95.76361694553222</v>
      </c>
      <c r="H121" s="36">
        <f>(LOG10(B122/B123))</f>
        <v>-8.0823193114601594E-2</v>
      </c>
      <c r="I121" s="27"/>
    </row>
    <row r="122" spans="2:9" ht="15.75" thickBot="1" x14ac:dyDescent="0.3">
      <c r="B122" s="10">
        <v>44</v>
      </c>
      <c r="C122" s="11" t="s">
        <v>22</v>
      </c>
      <c r="D122" s="13">
        <v>39.5</v>
      </c>
      <c r="E122" s="52">
        <f>(D122*100)/$D$135</f>
        <v>3.5154859380562482</v>
      </c>
      <c r="F122" s="52">
        <f>(F121-E122)</f>
        <v>92.248131007475976</v>
      </c>
      <c r="H122" s="37">
        <f>(LOG10(F122/F123))</f>
        <v>2.3988849255539828E-2</v>
      </c>
      <c r="I122" s="27"/>
    </row>
    <row r="123" spans="2:9" ht="15.75" thickBot="1" x14ac:dyDescent="0.3">
      <c r="B123" s="10">
        <v>53</v>
      </c>
      <c r="C123" s="11" t="s">
        <v>21</v>
      </c>
      <c r="D123" s="13">
        <v>55.7</v>
      </c>
      <c r="E123" s="52">
        <f>(D123*100)/$D$135</f>
        <v>4.9572801708793168</v>
      </c>
      <c r="F123" s="52">
        <f>(F122-E123)</f>
        <v>87.290850836596661</v>
      </c>
      <c r="H123" s="36">
        <f>(H121/H122)</f>
        <v>-3.3691984243861475</v>
      </c>
      <c r="I123" s="53" t="s">
        <v>38</v>
      </c>
    </row>
    <row r="124" spans="2:9" ht="15.75" thickBot="1" x14ac:dyDescent="0.3">
      <c r="B124" s="10">
        <v>74</v>
      </c>
      <c r="C124" s="11" t="s">
        <v>20</v>
      </c>
      <c r="D124" s="13">
        <v>69.3</v>
      </c>
      <c r="E124" s="52">
        <f>(D124*100)/$D$135</f>
        <v>6.1676753292986835</v>
      </c>
      <c r="F124" s="52">
        <f>(F123-E124)</f>
        <v>81.123175507297972</v>
      </c>
      <c r="H124" s="27"/>
      <c r="I124" s="27"/>
    </row>
    <row r="125" spans="2:9" ht="15.75" thickBot="1" x14ac:dyDescent="0.3">
      <c r="B125" s="10">
        <v>105</v>
      </c>
      <c r="C125" s="11" t="s">
        <v>19</v>
      </c>
      <c r="D125" s="15">
        <v>77</v>
      </c>
      <c r="E125" s="52">
        <f>(D125*100)/$D$135</f>
        <v>6.8529725881096484</v>
      </c>
      <c r="F125" s="52">
        <f>(F124-E125)</f>
        <v>74.270202919188321</v>
      </c>
      <c r="H125" s="36">
        <f>(LOG10(B122)-(H123*(LOG10(F122/80))))</f>
        <v>1.8518968595569238</v>
      </c>
      <c r="I125" s="53" t="s">
        <v>35</v>
      </c>
    </row>
    <row r="126" spans="2:9" ht="15.75" thickBot="1" x14ac:dyDescent="0.3">
      <c r="B126" s="10">
        <v>149</v>
      </c>
      <c r="C126" s="11" t="s">
        <v>18</v>
      </c>
      <c r="D126" s="13">
        <v>90.9</v>
      </c>
      <c r="E126" s="52">
        <f>(D126*100)/$D$135</f>
        <v>8.0900676397294422</v>
      </c>
      <c r="F126" s="52">
        <f>(F125-E126)</f>
        <v>66.180135279458881</v>
      </c>
      <c r="H126" s="38">
        <f>10^H125</f>
        <v>71.104462786234237</v>
      </c>
      <c r="I126" s="53" t="s">
        <v>33</v>
      </c>
    </row>
    <row r="127" spans="2:9" ht="15.75" thickBot="1" x14ac:dyDescent="0.3">
      <c r="B127" s="10">
        <v>210</v>
      </c>
      <c r="C127" s="11" t="s">
        <v>17</v>
      </c>
      <c r="D127" s="13">
        <v>110.2</v>
      </c>
      <c r="E127" s="52">
        <f>(D127*100)/$D$135</f>
        <v>9.8077607689569248</v>
      </c>
      <c r="F127" s="52">
        <f>(F126-E127)</f>
        <v>56.372374510501956</v>
      </c>
    </row>
    <row r="128" spans="2:9" ht="15.75" thickBot="1" x14ac:dyDescent="0.3">
      <c r="B128" s="10">
        <v>297</v>
      </c>
      <c r="C128" s="11" t="s">
        <v>16</v>
      </c>
      <c r="D128" s="13">
        <v>125.3</v>
      </c>
      <c r="E128" s="52">
        <f>(D128*100)/$D$135</f>
        <v>11.151655393378427</v>
      </c>
      <c r="F128" s="52">
        <f>(F127-E128)</f>
        <v>45.220719117123529</v>
      </c>
    </row>
    <row r="129" spans="2:9" ht="15.75" thickBot="1" x14ac:dyDescent="0.3">
      <c r="B129" s="10">
        <v>420</v>
      </c>
      <c r="C129" s="11" t="s">
        <v>15</v>
      </c>
      <c r="D129" s="13">
        <v>122.9</v>
      </c>
      <c r="E129" s="52">
        <f>(D129*100)/$D$135</f>
        <v>10.938056247775009</v>
      </c>
      <c r="F129" s="52">
        <f>(F128-E129)</f>
        <v>34.28266286934852</v>
      </c>
    </row>
    <row r="130" spans="2:9" ht="15.75" thickBot="1" x14ac:dyDescent="0.3">
      <c r="B130" s="10">
        <v>590</v>
      </c>
      <c r="C130" s="11" t="s">
        <v>14</v>
      </c>
      <c r="D130" s="13">
        <v>126.8</v>
      </c>
      <c r="E130" s="52">
        <f>(D130*100)/$D$135</f>
        <v>11.285154859380564</v>
      </c>
      <c r="F130" s="52">
        <f>(F129-E130)</f>
        <v>22.997508009967959</v>
      </c>
    </row>
    <row r="131" spans="2:9" ht="15.75" thickBot="1" x14ac:dyDescent="0.3">
      <c r="B131" s="10">
        <v>840</v>
      </c>
      <c r="C131" s="11" t="s">
        <v>13</v>
      </c>
      <c r="D131" s="13">
        <v>150.9</v>
      </c>
      <c r="E131" s="52">
        <f>(D131*100)/$D$135</f>
        <v>13.430046279814881</v>
      </c>
      <c r="F131" s="52">
        <f>(F130-E131)</f>
        <v>9.5674617301530773</v>
      </c>
    </row>
    <row r="132" spans="2:9" ht="15.75" thickBot="1" x14ac:dyDescent="0.3">
      <c r="B132" s="10">
        <v>1410</v>
      </c>
      <c r="C132" s="11" t="s">
        <v>12</v>
      </c>
      <c r="D132" s="13">
        <v>75.7</v>
      </c>
      <c r="E132" s="52">
        <f>(D132*100)/$D$135</f>
        <v>6.7372730509077972</v>
      </c>
      <c r="F132" s="52">
        <f>(F131-E132)</f>
        <v>2.8301886792452802</v>
      </c>
    </row>
    <row r="133" spans="2:9" ht="15.75" thickBot="1" x14ac:dyDescent="0.3">
      <c r="B133" s="10">
        <v>2000</v>
      </c>
      <c r="C133" s="11" t="s">
        <v>11</v>
      </c>
      <c r="D133" s="15">
        <v>19</v>
      </c>
      <c r="E133" s="52">
        <f>(D133*100)/$D$135</f>
        <v>1.6909932360270561</v>
      </c>
      <c r="F133" s="52">
        <f>(F132-E133)</f>
        <v>1.1391954432182241</v>
      </c>
    </row>
    <row r="134" spans="2:9" ht="15.75" thickBot="1" x14ac:dyDescent="0.3">
      <c r="B134" s="17" t="s">
        <v>24</v>
      </c>
      <c r="C134" s="18" t="s">
        <v>25</v>
      </c>
      <c r="D134" s="21">
        <v>12.8</v>
      </c>
      <c r="E134" s="52">
        <f>(D134*100)/$D$135</f>
        <v>1.1391954432182272</v>
      </c>
      <c r="F134" s="52">
        <f>(F133-E134)</f>
        <v>-3.1086244689504383E-15</v>
      </c>
    </row>
    <row r="135" spans="2:9" ht="15.75" thickBot="1" x14ac:dyDescent="0.3">
      <c r="B135" s="46" t="s">
        <v>26</v>
      </c>
      <c r="C135" s="47"/>
      <c r="D135" s="23">
        <f t="shared" ref="D135" si="9">SUM(D120:D134)</f>
        <v>1123.5999999999999</v>
      </c>
      <c r="E135" s="52">
        <f t="shared" ref="E122:E135" si="10">(D135*100)/$D$135</f>
        <v>100</v>
      </c>
      <c r="F135" s="52"/>
    </row>
    <row r="138" spans="2:9" x14ac:dyDescent="0.25">
      <c r="B138" s="40" t="s">
        <v>39</v>
      </c>
      <c r="C138" s="40" t="s">
        <v>40</v>
      </c>
    </row>
    <row r="139" spans="2:9" x14ac:dyDescent="0.25">
      <c r="B139" s="39">
        <v>964</v>
      </c>
      <c r="C139" s="39">
        <v>3</v>
      </c>
    </row>
    <row r="140" spans="2:9" x14ac:dyDescent="0.25">
      <c r="B140" s="39">
        <v>1226</v>
      </c>
      <c r="C140" s="39">
        <v>2</v>
      </c>
    </row>
    <row r="141" spans="2:9" x14ac:dyDescent="0.25">
      <c r="B141" s="39">
        <v>1498</v>
      </c>
      <c r="C141" s="39">
        <v>1</v>
      </c>
      <c r="E141" t="s">
        <v>41</v>
      </c>
    </row>
    <row r="142" spans="2:9" x14ac:dyDescent="0.25">
      <c r="B142" s="39">
        <v>1658</v>
      </c>
      <c r="C142" s="39">
        <v>0.5</v>
      </c>
      <c r="I142" s="41"/>
    </row>
    <row r="143" spans="2:9" x14ac:dyDescent="0.25">
      <c r="B143" s="39">
        <v>1803</v>
      </c>
      <c r="C143" s="39">
        <v>0</v>
      </c>
    </row>
    <row r="145" spans="2:3" x14ac:dyDescent="0.25">
      <c r="B145" t="s">
        <v>42</v>
      </c>
      <c r="C145" s="42">
        <f>SLOPE(B139:B143,C139:C143)</f>
        <v>-279.77586206896552</v>
      </c>
    </row>
    <row r="146" spans="2:3" x14ac:dyDescent="0.25">
      <c r="B146" t="s">
        <v>43</v>
      </c>
      <c r="C146" s="43">
        <f>INTERCEPT(B139:B143,C139:C143)</f>
        <v>1793.5086206896551</v>
      </c>
    </row>
    <row r="147" spans="2:3" x14ac:dyDescent="0.25">
      <c r="B147" t="s">
        <v>44</v>
      </c>
      <c r="C147">
        <v>53</v>
      </c>
    </row>
    <row r="148" spans="2:3" x14ac:dyDescent="0.25">
      <c r="B148" t="s">
        <v>45</v>
      </c>
      <c r="C148" s="44">
        <f>(C147-C146)/C145</f>
        <v>6.2210821470388851</v>
      </c>
    </row>
    <row r="149" spans="2:3" x14ac:dyDescent="0.25">
      <c r="C149" s="44"/>
    </row>
    <row r="150" spans="2:3" x14ac:dyDescent="0.25">
      <c r="C150" s="45"/>
    </row>
  </sheetData>
  <sortState ref="B139:C143">
    <sortCondition ref="B139"/>
  </sortState>
  <mergeCells count="7">
    <mergeCell ref="B115:C115"/>
    <mergeCell ref="B135:C135"/>
    <mergeCell ref="B73:C73"/>
    <mergeCell ref="B95:C95"/>
    <mergeCell ref="D4:H4"/>
    <mergeCell ref="B23:C23"/>
    <mergeCell ref="B49:C49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Enzo</dc:creator>
  <cp:lastModifiedBy>Usuario</cp:lastModifiedBy>
  <dcterms:created xsi:type="dcterms:W3CDTF">2021-04-30T13:56:11Z</dcterms:created>
  <dcterms:modified xsi:type="dcterms:W3CDTF">2022-07-04T01:23:57Z</dcterms:modified>
</cp:coreProperties>
</file>