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\Documents\Bianca\"/>
    </mc:Choice>
  </mc:AlternateContent>
  <xr:revisionPtr revIDLastSave="0" documentId="8_{B8EB0139-8229-488C-9475-E13C1F1002B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ja1" sheetId="1" r:id="rId1"/>
    <sheet name="Hoja2" sheetId="2" r:id="rId2"/>
  </sheets>
  <definedNames>
    <definedName name="_xlchart.v1.0" hidden="1">Hoja2!$C$71:$C$86</definedName>
    <definedName name="_xlchart.v1.1" hidden="1">Hoja2!$D$70</definedName>
    <definedName name="_xlchart.v1.2" hidden="1">Hoja2!$D$71:$D$86</definedName>
    <definedName name="_xlchart.v1.3" hidden="1">Hoja2!$E$49</definedName>
    <definedName name="_xlchart.v1.4" hidden="1">Hoja2!$E$50:$E$64</definedName>
    <definedName name="_xlchart.v1.5" hidden="1">Hoja2!$C$49:$C$64</definedName>
    <definedName name="_xlchart.v1.6" hidden="1">Hoja2!$E$49</definedName>
    <definedName name="_xlchart.v1.7" hidden="1">Hoja2!$E$50:$E$64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2" l="1"/>
  <c r="D127" i="2"/>
  <c r="E127" i="2" s="1"/>
  <c r="H111" i="2"/>
  <c r="D107" i="2"/>
  <c r="E107" i="2" s="1"/>
  <c r="D87" i="2"/>
  <c r="E87" i="2" s="1"/>
  <c r="H75" i="2"/>
  <c r="D65" i="2"/>
  <c r="E65" i="2" s="1"/>
  <c r="H48" i="2"/>
  <c r="H30" i="2"/>
  <c r="H29" i="2"/>
  <c r="H31" i="2" s="1"/>
  <c r="H33" i="2" s="1"/>
  <c r="H34" i="2" s="1"/>
  <c r="H107" i="1"/>
  <c r="H88" i="1"/>
  <c r="H68" i="1"/>
  <c r="H47" i="1"/>
  <c r="E117" i="2" l="1"/>
  <c r="E111" i="2"/>
  <c r="F111" i="2" s="1"/>
  <c r="E96" i="2"/>
  <c r="E98" i="2"/>
  <c r="E99" i="2"/>
  <c r="E115" i="2"/>
  <c r="E101" i="2"/>
  <c r="E118" i="2"/>
  <c r="E100" i="2"/>
  <c r="E106" i="2"/>
  <c r="E119" i="2"/>
  <c r="E103" i="2"/>
  <c r="E112" i="2"/>
  <c r="E120" i="2"/>
  <c r="E53" i="2"/>
  <c r="E93" i="2"/>
  <c r="E104" i="2"/>
  <c r="E113" i="2"/>
  <c r="E121" i="2"/>
  <c r="E54" i="2"/>
  <c r="E95" i="2"/>
  <c r="E105" i="2"/>
  <c r="E114" i="2"/>
  <c r="E122" i="2"/>
  <c r="E57" i="2"/>
  <c r="E123" i="2"/>
  <c r="E62" i="2"/>
  <c r="E116" i="2"/>
  <c r="E126" i="2"/>
  <c r="E73" i="2"/>
  <c r="E75" i="2"/>
  <c r="E76" i="2"/>
  <c r="E124" i="2"/>
  <c r="E78" i="2"/>
  <c r="E79" i="2"/>
  <c r="E125" i="2"/>
  <c r="E102" i="2"/>
  <c r="E81" i="2"/>
  <c r="E82" i="2"/>
  <c r="E83" i="2"/>
  <c r="E58" i="2"/>
  <c r="E60" i="2"/>
  <c r="E84" i="2"/>
  <c r="E59" i="2"/>
  <c r="E51" i="2"/>
  <c r="E61" i="2"/>
  <c r="E85" i="2"/>
  <c r="E86" i="2"/>
  <c r="E63" i="2"/>
  <c r="E56" i="2"/>
  <c r="E64" i="2"/>
  <c r="E80" i="2"/>
  <c r="E50" i="2"/>
  <c r="F50" i="2" s="1"/>
  <c r="E52" i="2"/>
  <c r="E55" i="2"/>
  <c r="E72" i="2"/>
  <c r="F72" i="2" s="1"/>
  <c r="E74" i="2"/>
  <c r="E77" i="2"/>
  <c r="E91" i="2"/>
  <c r="F91" i="2" s="1"/>
  <c r="E92" i="2"/>
  <c r="E94" i="2"/>
  <c r="E97" i="2"/>
  <c r="E49" i="1"/>
  <c r="H29" i="1"/>
  <c r="H28" i="1"/>
  <c r="H30" i="1" s="1"/>
  <c r="H32" i="1" s="1"/>
  <c r="H33" i="1" s="1"/>
  <c r="D123" i="1"/>
  <c r="D103" i="1"/>
  <c r="D83" i="1"/>
  <c r="D62" i="1"/>
  <c r="D26" i="1"/>
  <c r="C26" i="1"/>
  <c r="B26" i="1"/>
  <c r="F112" i="2" l="1"/>
  <c r="F113" i="2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73" i="2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E48" i="1"/>
  <c r="E55" i="1"/>
  <c r="E50" i="1"/>
  <c r="E52" i="1"/>
  <c r="E60" i="1"/>
  <c r="E61" i="1"/>
  <c r="E54" i="1"/>
  <c r="E56" i="1"/>
  <c r="E57" i="1"/>
  <c r="E58" i="1"/>
  <c r="E51" i="1"/>
  <c r="E59" i="1"/>
  <c r="E53" i="1"/>
  <c r="E62" i="1"/>
  <c r="F51" i="2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E92" i="1"/>
  <c r="E100" i="1"/>
  <c r="E90" i="1"/>
  <c r="E93" i="1"/>
  <c r="E101" i="1"/>
  <c r="E94" i="1"/>
  <c r="E102" i="1"/>
  <c r="E95" i="1"/>
  <c r="E103" i="1"/>
  <c r="E89" i="1"/>
  <c r="E99" i="1"/>
  <c r="E88" i="1"/>
  <c r="E96" i="1"/>
  <c r="E87" i="1"/>
  <c r="F87" i="1" s="1"/>
  <c r="F88" i="1" s="1"/>
  <c r="E97" i="1"/>
  <c r="E98" i="1"/>
  <c r="E91" i="1"/>
  <c r="E76" i="1"/>
  <c r="E68" i="1"/>
  <c r="F68" i="1" s="1"/>
  <c r="F69" i="1" s="1"/>
  <c r="E74" i="1"/>
  <c r="E75" i="1"/>
  <c r="E69" i="1"/>
  <c r="E77" i="1"/>
  <c r="E70" i="1"/>
  <c r="E78" i="1"/>
  <c r="E71" i="1"/>
  <c r="E79" i="1"/>
  <c r="E81" i="1"/>
  <c r="E82" i="1"/>
  <c r="E83" i="1"/>
  <c r="E72" i="1"/>
  <c r="E80" i="1"/>
  <c r="E73" i="1"/>
  <c r="E108" i="1"/>
  <c r="E116" i="1"/>
  <c r="E107" i="1"/>
  <c r="F107" i="1" s="1"/>
  <c r="E115" i="1"/>
  <c r="E109" i="1"/>
  <c r="E117" i="1"/>
  <c r="E110" i="1"/>
  <c r="E118" i="1"/>
  <c r="E111" i="1"/>
  <c r="E119" i="1"/>
  <c r="E120" i="1"/>
  <c r="E113" i="1"/>
  <c r="E123" i="1"/>
  <c r="E112" i="1"/>
  <c r="E121" i="1"/>
  <c r="E114" i="1"/>
  <c r="E122" i="1"/>
  <c r="F92" i="2"/>
  <c r="F93" i="2" s="1"/>
  <c r="F94" i="2" s="1"/>
  <c r="E47" i="1"/>
  <c r="F47" i="1" s="1"/>
  <c r="F48" i="1" s="1"/>
  <c r="H112" i="2" l="1"/>
  <c r="H113" i="2" s="1"/>
  <c r="H115" i="2" s="1"/>
  <c r="H116" i="2" s="1"/>
  <c r="H49" i="2"/>
  <c r="H50" i="2" s="1"/>
  <c r="H52" i="2" s="1"/>
  <c r="H53" i="2" s="1"/>
  <c r="H69" i="1"/>
  <c r="H70" i="1" s="1"/>
  <c r="H72" i="1" s="1"/>
  <c r="H73" i="1" s="1"/>
  <c r="F70" i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9" i="1"/>
  <c r="F90" i="1" s="1"/>
  <c r="F49" i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H48" i="1"/>
  <c r="H49" i="1" s="1"/>
  <c r="H51" i="1" s="1"/>
  <c r="H52" i="1" s="1"/>
  <c r="F108" i="1"/>
  <c r="F109" i="1" s="1"/>
  <c r="F110" i="1" s="1"/>
  <c r="H76" i="2"/>
  <c r="H77" i="2" s="1"/>
  <c r="H79" i="2" s="1"/>
  <c r="H80" i="2" s="1"/>
  <c r="F95" i="2"/>
  <c r="F96" i="2" s="1"/>
  <c r="F97" i="2" s="1"/>
  <c r="F98" i="2" s="1"/>
  <c r="F99" i="2" s="1"/>
  <c r="F100" i="2" s="1"/>
  <c r="F101" i="2" l="1"/>
  <c r="F102" i="2" s="1"/>
  <c r="F103" i="2" s="1"/>
  <c r="F104" i="2" s="1"/>
  <c r="F105" i="2" s="1"/>
  <c r="F106" i="2" s="1"/>
  <c r="F107" i="2" s="1"/>
  <c r="H96" i="2"/>
  <c r="H97" i="2" s="1"/>
  <c r="H99" i="2" s="1"/>
  <c r="H100" i="2" s="1"/>
  <c r="F111" i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H108" i="1" l="1"/>
  <c r="H109" i="1" s="1"/>
  <c r="H111" i="1" s="1"/>
  <c r="H112" i="1" s="1"/>
  <c r="H89" i="1"/>
  <c r="H90" i="1" s="1"/>
  <c r="H92" i="1" s="1"/>
  <c r="H93" i="1" s="1"/>
  <c r="M78" i="1"/>
</calcChain>
</file>

<file path=xl/sharedStrings.xml><?xml version="1.0" encoding="utf-8"?>
<sst xmlns="http://schemas.openxmlformats.org/spreadsheetml/2006/main" count="333" uniqueCount="44">
  <si>
    <t>intervalo</t>
  </si>
  <si>
    <t>alimentacion</t>
  </si>
  <si>
    <t>0,5 min</t>
  </si>
  <si>
    <t>1 min</t>
  </si>
  <si>
    <t>2 min</t>
  </si>
  <si>
    <t>3 min</t>
  </si>
  <si>
    <t>Fecha</t>
  </si>
  <si>
    <t>PESO FRACCION RETERNIDO (G)</t>
  </si>
  <si>
    <t>Abertura (μ)</t>
  </si>
  <si>
    <t>&lt; 37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</si>
  <si>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</si>
  <si>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</si>
  <si>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</si>
  <si>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</si>
  <si>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</si>
  <si>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</si>
  <si>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</si>
  <si>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</si>
  <si>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</si>
  <si>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</si>
  <si>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</si>
  <si>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</si>
  <si>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</si>
  <si>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</si>
  <si>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</si>
  <si>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Fondo</t>
  </si>
  <si>
    <t>TOTAL</t>
  </si>
  <si>
    <t>%RETENIDO</t>
  </si>
  <si>
    <t>%PASANTE</t>
  </si>
  <si>
    <t>molienda a 1 min</t>
  </si>
  <si>
    <t>Intervalo (#)</t>
  </si>
  <si>
    <t>molienda a 0,5</t>
  </si>
  <si>
    <t>%retenido</t>
  </si>
  <si>
    <t>%pasante</t>
  </si>
  <si>
    <t>molienda a 2min</t>
  </si>
  <si>
    <t>molienda a 3 min</t>
  </si>
  <si>
    <t>% pasante</t>
  </si>
  <si>
    <t>log(T1/T2) =</t>
  </si>
  <si>
    <t>log(P1/P2) =</t>
  </si>
  <si>
    <t>m =</t>
  </si>
  <si>
    <t>log x 80% =</t>
  </si>
  <si>
    <t>P80 =</t>
  </si>
  <si>
    <t>PRACTICAS PROFECIONALIZANTES 2021</t>
  </si>
  <si>
    <t>MORENO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</si>
</sst>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4" fillId="9" borderId="5" applyNumberFormat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4" borderId="3" xfId="0" applyFill="1" applyBorder="1"/>
    <xf numFmtId="1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/>
    <xf numFmtId="0" fontId="0" fillId="6" borderId="1" xfId="0" applyFill="1" applyBorder="1"/>
    <xf numFmtId="0" fontId="0" fillId="0" borderId="0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9" borderId="5" xfId="3"/>
    <xf numFmtId="0" fontId="4" fillId="9" borderId="5" xfId="3" applyAlignment="1">
      <alignment horizontal="center"/>
    </xf>
    <xf numFmtId="14" fontId="4" fillId="9" borderId="5" xfId="3" applyNumberFormat="1"/>
    <xf numFmtId="0" fontId="4" fillId="9" borderId="5" xfId="3" applyAlignment="1">
      <alignment horizontal="center"/>
    </xf>
    <xf numFmtId="0" fontId="3" fillId="8" borderId="7" xfId="2" applyBorder="1"/>
    <xf numFmtId="0" fontId="3" fillId="8" borderId="8" xfId="2" applyBorder="1"/>
    <xf numFmtId="0" fontId="3" fillId="8" borderId="9" xfId="2" applyBorder="1"/>
    <xf numFmtId="0" fontId="3" fillId="8" borderId="10" xfId="2" applyBorder="1"/>
    <xf numFmtId="0" fontId="3" fillId="8" borderId="3" xfId="2" applyBorder="1"/>
    <xf numFmtId="0" fontId="3" fillId="8" borderId="6" xfId="2" applyBorder="1"/>
    <xf numFmtId="0" fontId="3" fillId="8" borderId="1" xfId="2" applyBorder="1" applyAlignment="1">
      <alignment horizontal="center" vertical="center"/>
    </xf>
    <xf numFmtId="0" fontId="3" fillId="8" borderId="1" xfId="2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9" fontId="3" fillId="8" borderId="1" xfId="1" applyFont="1" applyFill="1" applyBorder="1" applyAlignment="1">
      <alignment horizontal="center" vertical="center"/>
    </xf>
    <xf numFmtId="9" fontId="3" fillId="8" borderId="1" xfId="1" applyFont="1" applyFill="1" applyBorder="1"/>
    <xf numFmtId="9" fontId="0" fillId="0" borderId="4" xfId="1" applyFont="1" applyBorder="1" applyAlignment="1">
      <alignment horizontal="center" vertical="center"/>
    </xf>
    <xf numFmtId="9" fontId="0" fillId="7" borderId="4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3" borderId="1" xfId="0" applyNumberFormat="1" applyFill="1" applyBorder="1"/>
    <xf numFmtId="2" fontId="4" fillId="9" borderId="5" xfId="3" applyNumberFormat="1"/>
  </cellXfs>
  <cellStyles count="4">
    <cellStyle name="Bueno" xfId="2" builtinId="26"/>
    <cellStyle name="Cálculo" xfId="3" builtinId="22"/>
    <cellStyle name="Normal" xfId="0" builtinId="0"/>
    <cellStyle name="Porcentaje" xfId="1" builtinId="5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pasante - intervalo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65835520559931"/>
          <c:y val="9.3009259259259264E-2"/>
          <c:w val="0.80776596675415568"/>
          <c:h val="0.777361111111111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Hoja2!$F$110</c:f>
              <c:strCache>
                <c:ptCount val="1"/>
                <c:pt idx="0">
                  <c:v>% pasante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Hoja2!$C$111:$C$126</c:f>
              <c:strCache>
                <c:ptCount val="16"/>
                <c:pt idx="0">
                  <c:v>6/8</c:v>
                </c:pt>
                <c:pt idx="1">
                  <c:v>8/10</c:v>
                </c:pt>
                <c:pt idx="2">
                  <c:v>10/14</c:v>
                </c:pt>
                <c:pt idx="3">
                  <c:v>14/20</c:v>
                </c:pt>
                <c:pt idx="4">
                  <c:v>20/30</c:v>
                </c:pt>
                <c:pt idx="5">
                  <c:v>30/40</c:v>
                </c:pt>
                <c:pt idx="6">
                  <c:v>40/50</c:v>
                </c:pt>
                <c:pt idx="7">
                  <c:v>50/70</c:v>
                </c:pt>
                <c:pt idx="8">
                  <c:v>70/100</c:v>
                </c:pt>
                <c:pt idx="9">
                  <c:v>100/140</c:v>
                </c:pt>
                <c:pt idx="10">
                  <c:v>140/200</c:v>
                </c:pt>
                <c:pt idx="11">
                  <c:v>200/270</c:v>
                </c:pt>
                <c:pt idx="12">
                  <c:v>270/325</c:v>
                </c:pt>
                <c:pt idx="13">
                  <c:v>325/400</c:v>
                </c:pt>
                <c:pt idx="14">
                  <c:v>400/Fondo</c:v>
                </c:pt>
                <c:pt idx="15">
                  <c:v>Fondo</c:v>
                </c:pt>
              </c:strCache>
            </c:strRef>
          </c:cat>
          <c:val>
            <c:numRef>
              <c:f>Hoja2!$F$111:$F$126</c:f>
              <c:numCache>
                <c:formatCode>0.00%</c:formatCode>
                <c:ptCount val="16"/>
                <c:pt idx="0">
                  <c:v>98.504805980776084</c:v>
                </c:pt>
                <c:pt idx="1">
                  <c:v>97.009611961552167</c:v>
                </c:pt>
                <c:pt idx="2">
                  <c:v>95.318618725525113</c:v>
                </c:pt>
                <c:pt idx="3">
                  <c:v>88.58134567461731</c:v>
                </c:pt>
                <c:pt idx="4">
                  <c:v>75.151299394802436</c:v>
                </c:pt>
                <c:pt idx="5">
                  <c:v>63.866144535421874</c:v>
                </c:pt>
                <c:pt idx="6">
                  <c:v>52.928088287646865</c:v>
                </c:pt>
                <c:pt idx="7">
                  <c:v>41.776432894268439</c:v>
                </c:pt>
                <c:pt idx="8">
                  <c:v>31.968672125311514</c:v>
                </c:pt>
                <c:pt idx="9">
                  <c:v>23.878604485582073</c:v>
                </c:pt>
                <c:pt idx="10">
                  <c:v>17.025631897472426</c:v>
                </c:pt>
                <c:pt idx="11">
                  <c:v>10.857956568173742</c:v>
                </c:pt>
                <c:pt idx="12">
                  <c:v>5.9006763972944256</c:v>
                </c:pt>
                <c:pt idx="13">
                  <c:v>2.3851904592381774</c:v>
                </c:pt>
                <c:pt idx="14">
                  <c:v>-0.35599857600568185</c:v>
                </c:pt>
                <c:pt idx="15">
                  <c:v>-1.495194019223909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4A-450B-BA77-A1350F0C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57678943"/>
        <c:axId val="557683519"/>
        <c:axId val="0"/>
      </c:bar3DChart>
      <c:catAx>
        <c:axId val="55767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57683519"/>
        <c:crosses val="autoZero"/>
        <c:auto val="1"/>
        <c:lblAlgn val="ctr"/>
        <c:lblOffset val="100"/>
        <c:noMultiLvlLbl val="0"/>
      </c:catAx>
      <c:valAx>
        <c:axId val="55768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5767894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%pasante - intervalo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Hoja2!$F$90</c:f>
              <c:strCache>
                <c:ptCount val="1"/>
                <c:pt idx="0">
                  <c:v>%pasante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strRef>
              <c:f>Hoja2!$C$91:$C$106</c:f>
              <c:strCache>
                <c:ptCount val="16"/>
                <c:pt idx="0">
                  <c:v>6/8</c:v>
                </c:pt>
                <c:pt idx="1">
                  <c:v>8/10</c:v>
                </c:pt>
                <c:pt idx="2">
                  <c:v>10/14</c:v>
                </c:pt>
                <c:pt idx="3">
                  <c:v>14/20</c:v>
                </c:pt>
                <c:pt idx="4">
                  <c:v>20/30</c:v>
                </c:pt>
                <c:pt idx="5">
                  <c:v>30/40</c:v>
                </c:pt>
                <c:pt idx="6">
                  <c:v>40/50</c:v>
                </c:pt>
                <c:pt idx="7">
                  <c:v>50/70</c:v>
                </c:pt>
                <c:pt idx="8">
                  <c:v>70/100</c:v>
                </c:pt>
                <c:pt idx="9">
                  <c:v>100/140</c:v>
                </c:pt>
                <c:pt idx="10">
                  <c:v>140/200</c:v>
                </c:pt>
                <c:pt idx="11">
                  <c:v>200/270</c:v>
                </c:pt>
                <c:pt idx="12">
                  <c:v>270/325</c:v>
                </c:pt>
                <c:pt idx="13">
                  <c:v>325/400</c:v>
                </c:pt>
                <c:pt idx="14">
                  <c:v>400/Fondo</c:v>
                </c:pt>
                <c:pt idx="15">
                  <c:v>Fondo</c:v>
                </c:pt>
              </c:strCache>
            </c:strRef>
          </c:cat>
          <c:val>
            <c:numRef>
              <c:f>Hoja2!$F$91:$F$106</c:f>
              <c:numCache>
                <c:formatCode>0%</c:formatCode>
                <c:ptCount val="16"/>
                <c:pt idx="0">
                  <c:v>97.933481152993352</c:v>
                </c:pt>
                <c:pt idx="1">
                  <c:v>95.866962305986704</c:v>
                </c:pt>
                <c:pt idx="2">
                  <c:v>93.472283813747239</c:v>
                </c:pt>
                <c:pt idx="3">
                  <c:v>83.343680709534382</c:v>
                </c:pt>
                <c:pt idx="4">
                  <c:v>64.96674057649669</c:v>
                </c:pt>
                <c:pt idx="5">
                  <c:v>52.576496674057665</c:v>
                </c:pt>
                <c:pt idx="6">
                  <c:v>42.68736141906875</c:v>
                </c:pt>
                <c:pt idx="7">
                  <c:v>32.78935698447895</c:v>
                </c:pt>
                <c:pt idx="8">
                  <c:v>24.541019955654114</c:v>
                </c:pt>
                <c:pt idx="9">
                  <c:v>18.031042128603115</c:v>
                </c:pt>
                <c:pt idx="10">
                  <c:v>12.585365853658548</c:v>
                </c:pt>
                <c:pt idx="11">
                  <c:v>8.0443458980044458</c:v>
                </c:pt>
                <c:pt idx="12">
                  <c:v>4.4966740576496784</c:v>
                </c:pt>
                <c:pt idx="13">
                  <c:v>1.8625277161862637</c:v>
                </c:pt>
                <c:pt idx="14">
                  <c:v>-0.78048780487803793</c:v>
                </c:pt>
                <c:pt idx="15">
                  <c:v>-2.0665188470066411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2-4B99-8783-CFC6A13AC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3299394622652"/>
          <c:y val="0.10565491644811401"/>
          <c:w val="0.85689807524059491"/>
          <c:h val="0.72088764946048411"/>
        </c:manualLayout>
      </c:layout>
      <c:line3DChart>
        <c:grouping val="standard"/>
        <c:varyColors val="0"/>
        <c:ser>
          <c:idx val="0"/>
          <c:order val="0"/>
          <c:tx>
            <c:strRef>
              <c:f>Hoja2!$E$29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numRef>
              <c:f>Hoja2!$D$29:$D$44</c:f>
              <c:numCache>
                <c:formatCode>General</c:formatCode>
                <c:ptCount val="16"/>
                <c:pt idx="0">
                  <c:v>61.8</c:v>
                </c:pt>
                <c:pt idx="1">
                  <c:v>61.8</c:v>
                </c:pt>
                <c:pt idx="2">
                  <c:v>70.7</c:v>
                </c:pt>
                <c:pt idx="3">
                  <c:v>284.8</c:v>
                </c:pt>
                <c:pt idx="4">
                  <c:v>264.5</c:v>
                </c:pt>
                <c:pt idx="5">
                  <c:v>119.4</c:v>
                </c:pt>
                <c:pt idx="6">
                  <c:v>87</c:v>
                </c:pt>
                <c:pt idx="7">
                  <c:v>62.6</c:v>
                </c:pt>
                <c:pt idx="8">
                  <c:v>46.6</c:v>
                </c:pt>
                <c:pt idx="9">
                  <c:v>34.1</c:v>
                </c:pt>
                <c:pt idx="10">
                  <c:v>28.4</c:v>
                </c:pt>
                <c:pt idx="11">
                  <c:v>21.1</c:v>
                </c:pt>
                <c:pt idx="12">
                  <c:v>19.7</c:v>
                </c:pt>
                <c:pt idx="13">
                  <c:v>11.4</c:v>
                </c:pt>
                <c:pt idx="14">
                  <c:v>12.7</c:v>
                </c:pt>
                <c:pt idx="15">
                  <c:v>11.2</c:v>
                </c:pt>
              </c:numCache>
            </c:numRef>
          </c:cat>
          <c:val>
            <c:numRef>
              <c:f>Hoja2!$E$30:$E$44</c:f>
              <c:numCache>
                <c:formatCode>0%</c:formatCode>
                <c:ptCount val="15"/>
                <c:pt idx="0">
                  <c:v>5.4401408450704203</c:v>
                </c:pt>
                <c:pt idx="1">
                  <c:v>6.2235915492957732</c:v>
                </c:pt>
                <c:pt idx="2">
                  <c:v>25.070422535211261</c:v>
                </c:pt>
                <c:pt idx="3">
                  <c:v>23.283450704225299</c:v>
                </c:pt>
                <c:pt idx="4">
                  <c:v>10.510563380281688</c:v>
                </c:pt>
                <c:pt idx="5">
                  <c:v>7.6584507042253502</c:v>
                </c:pt>
                <c:pt idx="6">
                  <c:v>5.5105633802816891</c:v>
                </c:pt>
                <c:pt idx="7">
                  <c:v>4.1021126760563371</c:v>
                </c:pt>
                <c:pt idx="8">
                  <c:v>3.0017605633802811</c:v>
                </c:pt>
                <c:pt idx="9">
                  <c:v>2.4999999999999996</c:v>
                </c:pt>
                <c:pt idx="10">
                  <c:v>1.8573943661971828</c:v>
                </c:pt>
                <c:pt idx="11">
                  <c:v>1.7341549295774645</c:v>
                </c:pt>
                <c:pt idx="12">
                  <c:v>1.0035211267605633</c:v>
                </c:pt>
                <c:pt idx="13">
                  <c:v>1.117957746478873</c:v>
                </c:pt>
                <c:pt idx="14">
                  <c:v>0.98591549295774628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3-4C3D-9ADE-0988A772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026831"/>
        <c:axId val="745026415"/>
        <c:axId val="931234911"/>
      </c:line3DChart>
      <c:catAx>
        <c:axId val="74502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45026415"/>
        <c:crosses val="autoZero"/>
        <c:auto val="1"/>
        <c:lblAlgn val="ctr"/>
        <c:lblOffset val="100"/>
        <c:noMultiLvlLbl val="0"/>
      </c:catAx>
      <c:valAx>
        <c:axId val="74502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45026831"/>
        <c:crosses val="autoZero"/>
        <c:crossBetween val="between"/>
      </c:valAx>
      <c:serAx>
        <c:axId val="9312349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45026415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Tiempo de molienda por intervalo</cx:v>
        </cx:txData>
      </cx:tx>
      <cx:spPr>
        <a:solidFill>
          <a:schemeClr val="tx2">
            <a:lumMod val="40000"/>
            <a:lumOff val="60000"/>
          </a:schemeClr>
        </a:solidFill>
        <a:ln>
          <a:solidFill>
            <a:schemeClr val="accent1"/>
          </a:solidFill>
        </a:ln>
        <a:effectLst>
          <a:innerShdw blurRad="114300">
            <a:schemeClr val="tx2">
              <a:lumMod val="40000"/>
              <a:lumOff val="60000"/>
            </a:schemeClr>
          </a:innerShdw>
        </a:effectLst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Tiempo de molienda por intervalo</a:t>
          </a:r>
        </a:p>
      </cx:txPr>
    </cx:title>
    <cx:plotArea>
      <cx:plotAreaRegion>
        <cx:series layoutId="boxWhisker" uniqueId="{5A5A3D62-C13D-484E-8F5A-9D97514B88F3}">
          <cx:tx>
            <cx:txData>
              <cx:f>_xlchart.v1.1</cx:f>
              <cx:v>molienda a 0,5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.5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_xlchart.v1.7</cx:f>
      </cx:numDim>
    </cx:data>
  </cx:chartData>
  <cx:chart>
    <cx:title pos="t" align="ctr" overlay="0">
      <cx:tx>
        <cx:txData>
          <cx:v>% retenido por intervalo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% retenido por intervalo</a:t>
          </a:r>
        </a:p>
      </cx:txPr>
    </cx:title>
    <cx:plotArea>
      <cx:plotAreaRegion>
        <cx:series layoutId="waterfall" uniqueId="{7C289E27-2C34-4638-BA56-EE544BB549AC}">
          <cx:tx>
            <cx:txData>
              <cx:f>_xlchart.v1.6</cx:f>
              <cx:v/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9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lt1"/>
    </cs:fontRef>
    <cs:spPr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8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109</xdr:row>
      <xdr:rowOff>185737</xdr:rowOff>
    </xdr:from>
    <xdr:to>
      <xdr:col>14</xdr:col>
      <xdr:colOff>19050</xdr:colOff>
      <xdr:row>124</xdr:row>
      <xdr:rowOff>71437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89EEB2-EE2D-CAED-11B4-939E97EE0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91</xdr:row>
      <xdr:rowOff>109537</xdr:rowOff>
    </xdr:from>
    <xdr:to>
      <xdr:col>14</xdr:col>
      <xdr:colOff>47625</xdr:colOff>
      <xdr:row>105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1274DC1-707A-C979-2014-8BE5F992C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685800</xdr:colOff>
      <xdr:row>72</xdr:row>
      <xdr:rowOff>42862</xdr:rowOff>
    </xdr:from>
    <xdr:to>
      <xdr:col>12</xdr:col>
      <xdr:colOff>447675</xdr:colOff>
      <xdr:row>86</xdr:row>
      <xdr:rowOff>119062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6CE27ED5-F06D-E835-43B4-ACDD678727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6525" y="137588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28575</xdr:colOff>
      <xdr:row>53</xdr:row>
      <xdr:rowOff>33337</xdr:rowOff>
    </xdr:from>
    <xdr:to>
      <xdr:col>11</xdr:col>
      <xdr:colOff>552450</xdr:colOff>
      <xdr:row>67</xdr:row>
      <xdr:rowOff>109537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2CA04C35-8E61-FD5B-0E4D-71BDF74AA6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012983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47624</xdr:colOff>
      <xdr:row>34</xdr:row>
      <xdr:rowOff>66675</xdr:rowOff>
    </xdr:from>
    <xdr:to>
      <xdr:col>11</xdr:col>
      <xdr:colOff>257174</xdr:colOff>
      <xdr:row>45</xdr:row>
      <xdr:rowOff>176212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AB4D320-5A75-8D6F-C9EA-7A0B8BB5A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F0AAF5-A536-411F-9091-9FC46F6C65DD}" name="Tabla2" displayName="Tabla2" ref="B5:H6" insertRow="1" insertRowShift="1" totalsRowShown="0" headerRowBorderDxfId="31" tableBorderDxfId="32" totalsRowBorderDxfId="30" headerRowCellStyle="Cálculo" dataCellStyle="Cálculo">
  <autoFilter ref="B5:H6" xr:uid="{E7F0AAF5-A536-411F-9091-9FC46F6C65DD}"/>
  <tableColumns count="7">
    <tableColumn id="1" xr3:uid="{5FB6D9ED-4F42-4627-9D68-510C8179CBBD}" name="Abertura (μ)" dataCellStyle="Cálculo"/>
    <tableColumn id="2" xr3:uid="{3BF990DC-6F0D-409C-8164-BC09C728B261}" name="intervalo" dataCellStyle="Cálculo"/>
    <tableColumn id="3" xr3:uid="{89EE75CA-9B21-4DBC-87A9-939788D02369}" name="alimentacion" dataCellStyle="Cálculo"/>
    <tableColumn id="4" xr3:uid="{0A087B6D-0CF6-4251-B20E-10437E1C3FA7}" name="0,5 min" dataCellStyle="Cálculo"/>
    <tableColumn id="5" xr3:uid="{D85A4D0B-99F2-4B9F-A665-CE30472C055D}" name="1 min" dataCellStyle="Cálculo"/>
    <tableColumn id="6" xr3:uid="{15FDD6A7-1B73-41EA-A24C-A6EA38DD9331}" name="2 min" dataCellStyle="Cálculo"/>
    <tableColumn id="7" xr3:uid="{A283ACBC-9D34-44A3-8191-9411E77107DC}" name="3 min" dataCellStyle="Cálculo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8E020D-81CE-446F-BE62-8D58312F8F41}" name="Tabla3" displayName="Tabla3" ref="B27:F28" insertRow="1" insertRowShift="1" totalsRowShown="0" headerRowDxfId="21" headerRowBorderDxfId="28" tableBorderDxfId="29" totalsRowBorderDxfId="27" headerRowCellStyle="Bueno" dataCellStyle="Bueno">
  <autoFilter ref="B27:F28" xr:uid="{D38E020D-81CE-446F-BE62-8D58312F8F4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EB44376-6A01-4C0D-B284-01DA9FA7CEA4}" name="Abertura (μ)" dataDxfId="26" dataCellStyle="Bueno"/>
    <tableColumn id="2" xr3:uid="{8F85DFBE-39E9-4B33-9733-A634C69675FE}" name="intervalo" dataDxfId="25" dataCellStyle="Bueno"/>
    <tableColumn id="3" xr3:uid="{88395DED-2D45-4C3A-B1C3-4EB381E52467}" name="alimentacion" dataDxfId="24" dataCellStyle="Bueno"/>
    <tableColumn id="4" xr3:uid="{F9A39C63-44DE-48BA-AE00-0332B828B845}" name="%RETENIDO" dataDxfId="23" dataCellStyle="Bueno"/>
    <tableColumn id="5" xr3:uid="{11DF433E-386C-424B-B9FD-00A806A81348}" name="%PASANTE" dataDxfId="22" dataCellStyle="Bueno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45FD42-A54C-482E-BCF0-4B81C8088CF9}" name="Tabla4" displayName="Tabla4" ref="B47:F48" insertRow="1" insertRowShift="1" totalsRowShown="0" headerRowDxfId="11" dataDxfId="12" headerRowBorderDxfId="19" tableBorderDxfId="20" totalsRowBorderDxfId="18">
  <autoFilter ref="B47:F48" xr:uid="{9945FD42-A54C-482E-BCF0-4B81C8088CF9}"/>
  <tableColumns count="5">
    <tableColumn id="1" xr3:uid="{1955A7E8-89E6-405B-8156-E2EE406E0084}" name="Abertura (μ)" dataDxfId="17"/>
    <tableColumn id="2" xr3:uid="{7B49F4F0-B202-4B29-83E7-0D3D21D695B9}" name="intervalo" dataDxfId="16"/>
    <tableColumn id="3" xr3:uid="{4910FDCD-FFCB-40A3-A4D7-0FDE95B5C76E}" name="molienda a 1 min" dataDxfId="15"/>
    <tableColumn id="4" xr3:uid="{46E12A49-3A2C-4250-A10E-B44380F75DE5}" name="%RETENIDO" dataDxfId="14"/>
    <tableColumn id="5" xr3:uid="{56D895A3-6376-4D3A-9388-33E25C8B3B3D}" name="%PASANTE" dataDxfId="13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DB29CD-7C0E-4278-A824-B617F3A08962}" name="Tabla5" displayName="Tabla5" ref="B70:F71" insertRow="1" insertRowShift="1" totalsRowShown="0" headerRowDxfId="1" dataDxfId="2" headerRowBorderDxfId="9" tableBorderDxfId="10" totalsRowBorderDxfId="8">
  <autoFilter ref="B70:F71" xr:uid="{99DB29CD-7C0E-4278-A824-B617F3A08962}"/>
  <tableColumns count="5">
    <tableColumn id="1" xr3:uid="{8BF08E40-A5D3-45C5-ADE3-BE0F1E898017}" name="Abertura (μ)" dataDxfId="7"/>
    <tableColumn id="2" xr3:uid="{B4B394FD-886B-4B41-88A2-422D98AF3EB4}" name="Intervalo (#)" dataDxfId="6"/>
    <tableColumn id="3" xr3:uid="{14977C0A-1E17-40C3-9D42-E89117F4E5C7}" name="molienda a 0,5" dataDxfId="5"/>
    <tableColumn id="4" xr3:uid="{5D605F12-FAA6-42BB-894F-4BE8503CF7F4}" name="%retenido" dataDxfId="4"/>
    <tableColumn id="5" xr3:uid="{F00E29CA-3AFC-49D8-B6DB-12088ECB5CCE}" name="%pasante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workbookViewId="0">
      <selection activeCell="E5" sqref="E5:H5"/>
    </sheetView>
  </sheetViews>
  <sheetFormatPr baseColWidth="10" defaultRowHeight="15" x14ac:dyDescent="0.25"/>
  <cols>
    <col min="2" max="2" width="21" customWidth="1"/>
    <col min="3" max="3" width="18.42578125" customWidth="1"/>
    <col min="4" max="4" width="19.5703125" customWidth="1"/>
    <col min="5" max="5" width="19.28515625" customWidth="1"/>
    <col min="6" max="6" width="17.140625" customWidth="1"/>
    <col min="7" max="7" width="19" customWidth="1"/>
    <col min="8" max="8" width="15.140625" customWidth="1"/>
  </cols>
  <sheetData>
    <row r="1" spans="1:8" ht="30" customHeight="1" x14ac:dyDescent="0.25">
      <c r="A1" s="21" t="s">
        <v>42</v>
      </c>
      <c r="B1" s="21"/>
      <c r="C1" s="21"/>
      <c r="D1" s="21" t="s">
        <v>43</v>
      </c>
      <c r="E1" s="21"/>
    </row>
    <row r="2" spans="1:8" x14ac:dyDescent="0.25">
      <c r="A2" s="20"/>
      <c r="B2" s="20"/>
      <c r="C2" s="20"/>
    </row>
    <row r="3" spans="1:8" x14ac:dyDescent="0.25">
      <c r="C3" s="22" t="s">
        <v>7</v>
      </c>
      <c r="D3" s="22"/>
      <c r="E3" s="22"/>
      <c r="F3" s="22"/>
      <c r="G3" s="22"/>
      <c r="H3" s="22"/>
    </row>
    <row r="4" spans="1:8" x14ac:dyDescent="0.25">
      <c r="C4" s="8" t="s">
        <v>6</v>
      </c>
      <c r="D4" s="9">
        <v>43083</v>
      </c>
      <c r="E4" s="9">
        <v>43088</v>
      </c>
      <c r="F4" s="9">
        <v>43089</v>
      </c>
      <c r="G4" s="9">
        <v>43090</v>
      </c>
      <c r="H4" s="9">
        <v>43095</v>
      </c>
    </row>
    <row r="5" spans="1:8" x14ac:dyDescent="0.25">
      <c r="B5" s="4" t="s">
        <v>8</v>
      </c>
      <c r="C5" s="4" t="s">
        <v>0</v>
      </c>
      <c r="D5" s="7" t="s">
        <v>1</v>
      </c>
      <c r="E5" s="53" t="s">
        <v>2</v>
      </c>
      <c r="F5" s="53" t="s">
        <v>3</v>
      </c>
      <c r="G5" s="53" t="s">
        <v>4</v>
      </c>
      <c r="H5" s="53" t="s">
        <v>5</v>
      </c>
    </row>
    <row r="6" spans="1:8" x14ac:dyDescent="0.25">
      <c r="B6" s="5">
        <v>3360</v>
      </c>
      <c r="C6" s="5" t="s">
        <v>10</v>
      </c>
      <c r="D6" s="6">
        <v>61.8</v>
      </c>
      <c r="E6" s="5">
        <v>43.1</v>
      </c>
      <c r="F6" s="5">
        <v>33.799999999999997</v>
      </c>
      <c r="G6" s="5">
        <v>23.3</v>
      </c>
      <c r="H6" s="5">
        <v>16.8</v>
      </c>
    </row>
    <row r="7" spans="1:8" x14ac:dyDescent="0.25">
      <c r="B7" s="5">
        <v>2380</v>
      </c>
      <c r="C7" s="5" t="s">
        <v>11</v>
      </c>
      <c r="D7" s="6">
        <v>61.8</v>
      </c>
      <c r="E7" s="5">
        <v>43.1</v>
      </c>
      <c r="F7" s="5">
        <v>33.799999999999997</v>
      </c>
      <c r="G7" s="5">
        <v>23.3</v>
      </c>
      <c r="H7" s="5">
        <v>16.8</v>
      </c>
    </row>
    <row r="8" spans="1:8" x14ac:dyDescent="0.25">
      <c r="B8" s="5">
        <v>2000</v>
      </c>
      <c r="C8" s="5" t="s">
        <v>12</v>
      </c>
      <c r="D8" s="6">
        <v>70.7</v>
      </c>
      <c r="E8" s="5">
        <v>55.2</v>
      </c>
      <c r="F8" s="5">
        <v>41.1</v>
      </c>
      <c r="G8" s="5">
        <v>27</v>
      </c>
      <c r="H8" s="5">
        <v>19</v>
      </c>
    </row>
    <row r="9" spans="1:8" x14ac:dyDescent="0.25">
      <c r="B9" s="5">
        <v>1410</v>
      </c>
      <c r="C9" s="5" t="s">
        <v>13</v>
      </c>
      <c r="D9" s="6">
        <v>284.8</v>
      </c>
      <c r="E9" s="5">
        <v>227.3</v>
      </c>
      <c r="F9" s="5">
        <v>180.4</v>
      </c>
      <c r="G9" s="5">
        <v>114.2</v>
      </c>
      <c r="H9" s="5">
        <v>75.7</v>
      </c>
    </row>
    <row r="10" spans="1:8" x14ac:dyDescent="0.25">
      <c r="B10" s="5">
        <v>840</v>
      </c>
      <c r="C10" s="5" t="s">
        <v>14</v>
      </c>
      <c r="D10" s="6">
        <v>264.5</v>
      </c>
      <c r="E10" s="5">
        <v>271.39999999999998</v>
      </c>
      <c r="F10" s="5">
        <v>261.89999999999998</v>
      </c>
      <c r="G10" s="5">
        <v>207.2</v>
      </c>
      <c r="H10" s="5">
        <v>150.9</v>
      </c>
    </row>
    <row r="11" spans="1:8" x14ac:dyDescent="0.25">
      <c r="B11" s="5">
        <v>590</v>
      </c>
      <c r="C11" s="5" t="s">
        <v>15</v>
      </c>
      <c r="D11" s="6">
        <v>119.4</v>
      </c>
      <c r="E11" s="5">
        <v>121.8</v>
      </c>
      <c r="F11" s="5">
        <v>130.4</v>
      </c>
      <c r="G11" s="5">
        <v>139.69999999999999</v>
      </c>
      <c r="H11" s="5">
        <v>126.8</v>
      </c>
    </row>
    <row r="12" spans="1:8" x14ac:dyDescent="0.25">
      <c r="B12" s="5">
        <v>420</v>
      </c>
      <c r="C12" s="5" t="s">
        <v>16</v>
      </c>
      <c r="D12" s="6">
        <v>87</v>
      </c>
      <c r="E12" s="5">
        <v>94.4</v>
      </c>
      <c r="F12" s="5">
        <v>97.3</v>
      </c>
      <c r="G12" s="5">
        <v>111.5</v>
      </c>
      <c r="H12" s="5">
        <v>122.9</v>
      </c>
    </row>
    <row r="13" spans="1:8" x14ac:dyDescent="0.25">
      <c r="B13" s="5">
        <v>297</v>
      </c>
      <c r="C13" s="5" t="s">
        <v>17</v>
      </c>
      <c r="D13" s="6">
        <v>62.6</v>
      </c>
      <c r="E13" s="5">
        <v>79.400000000000006</v>
      </c>
      <c r="F13" s="5">
        <v>92.1</v>
      </c>
      <c r="G13" s="5">
        <v>111.6</v>
      </c>
      <c r="H13" s="5">
        <v>125.3</v>
      </c>
    </row>
    <row r="14" spans="1:8" x14ac:dyDescent="0.25">
      <c r="B14" s="5">
        <v>210</v>
      </c>
      <c r="C14" s="5" t="s">
        <v>18</v>
      </c>
      <c r="D14" s="6">
        <v>46.6</v>
      </c>
      <c r="E14" s="5">
        <v>60.4</v>
      </c>
      <c r="F14" s="5">
        <v>72.400000000000006</v>
      </c>
      <c r="G14" s="5">
        <v>93</v>
      </c>
      <c r="H14" s="5">
        <v>110.2</v>
      </c>
    </row>
    <row r="15" spans="1:8" x14ac:dyDescent="0.25">
      <c r="B15" s="5">
        <v>149</v>
      </c>
      <c r="C15" s="5" t="s">
        <v>19</v>
      </c>
      <c r="D15" s="6">
        <v>34.1</v>
      </c>
      <c r="E15" s="5">
        <v>45.5</v>
      </c>
      <c r="F15" s="5">
        <v>55.9</v>
      </c>
      <c r="G15" s="5">
        <v>73.400000000000006</v>
      </c>
      <c r="H15" s="5">
        <v>90.9</v>
      </c>
    </row>
    <row r="16" spans="1:8" x14ac:dyDescent="0.25">
      <c r="B16" s="5">
        <v>105</v>
      </c>
      <c r="C16" s="5" t="s">
        <v>20</v>
      </c>
      <c r="D16" s="6">
        <v>28.4</v>
      </c>
      <c r="E16" s="5">
        <v>37.299999999999997</v>
      </c>
      <c r="F16" s="5">
        <v>46</v>
      </c>
      <c r="G16" s="5">
        <v>61.4</v>
      </c>
      <c r="H16" s="5">
        <v>77</v>
      </c>
    </row>
    <row r="17" spans="2:8" x14ac:dyDescent="0.25">
      <c r="B17" s="5">
        <v>74</v>
      </c>
      <c r="C17" s="5" t="s">
        <v>21</v>
      </c>
      <c r="D17" s="6">
        <v>21.1</v>
      </c>
      <c r="E17" s="5">
        <v>29.7</v>
      </c>
      <c r="F17" s="5">
        <v>36.700000000000003</v>
      </c>
      <c r="G17" s="5">
        <v>51.2</v>
      </c>
      <c r="H17" s="5">
        <v>69.3</v>
      </c>
    </row>
    <row r="18" spans="2:8" x14ac:dyDescent="0.25">
      <c r="B18" s="5">
        <v>53</v>
      </c>
      <c r="C18" s="5" t="s">
        <v>22</v>
      </c>
      <c r="D18" s="6">
        <v>19.7</v>
      </c>
      <c r="E18" s="5">
        <v>24.9</v>
      </c>
      <c r="F18" s="5">
        <v>31.3</v>
      </c>
      <c r="G18" s="5">
        <v>40</v>
      </c>
      <c r="H18" s="5">
        <v>55.7</v>
      </c>
    </row>
    <row r="19" spans="2:8" x14ac:dyDescent="0.25">
      <c r="B19" s="5">
        <v>44</v>
      </c>
      <c r="C19" s="5" t="s">
        <v>23</v>
      </c>
      <c r="D19" s="6">
        <v>11.4</v>
      </c>
      <c r="E19" s="5">
        <v>14.8</v>
      </c>
      <c r="F19" s="5">
        <v>21.2</v>
      </c>
      <c r="G19" s="5">
        <v>29.7</v>
      </c>
      <c r="H19" s="5">
        <v>39.5</v>
      </c>
    </row>
    <row r="20" spans="2:8" x14ac:dyDescent="0.25">
      <c r="B20" s="5">
        <v>37</v>
      </c>
      <c r="C20" s="5" t="s">
        <v>24</v>
      </c>
      <c r="D20" s="6">
        <v>12.7</v>
      </c>
      <c r="E20" s="5">
        <v>17.2</v>
      </c>
      <c r="F20" s="5">
        <v>20.6</v>
      </c>
      <c r="G20" s="5">
        <v>29.8</v>
      </c>
      <c r="H20" s="5">
        <v>30.8</v>
      </c>
    </row>
    <row r="21" spans="2:8" x14ac:dyDescent="0.25">
      <c r="B21" s="5" t="s">
        <v>9</v>
      </c>
      <c r="C21" s="5" t="s">
        <v>25</v>
      </c>
      <c r="D21" s="6">
        <v>11.2</v>
      </c>
      <c r="E21" s="5">
        <v>13.1</v>
      </c>
      <c r="F21" s="5">
        <v>11.8</v>
      </c>
      <c r="G21" s="5">
        <v>14.5</v>
      </c>
      <c r="H21" s="5">
        <v>12.8</v>
      </c>
    </row>
    <row r="22" spans="2:8" x14ac:dyDescent="0.25">
      <c r="B22" s="22" t="s">
        <v>26</v>
      </c>
      <c r="C22" s="22"/>
      <c r="D22" s="5">
        <v>1136</v>
      </c>
      <c r="E22" s="5">
        <v>1135.5</v>
      </c>
      <c r="F22" s="5">
        <v>1132.5</v>
      </c>
      <c r="G22" s="5">
        <v>1127.5</v>
      </c>
      <c r="H22" s="5">
        <v>1123.5999999999999</v>
      </c>
    </row>
    <row r="26" spans="2:8" x14ac:dyDescent="0.25">
      <c r="B26" s="4" t="str">
        <f>B5</f>
        <v>Abertura (μ)</v>
      </c>
      <c r="C26" s="4" t="str">
        <f>C5</f>
        <v>intervalo</v>
      </c>
      <c r="D26" s="4" t="str">
        <f>D5</f>
        <v>alimentacion</v>
      </c>
      <c r="E26" s="4" t="s">
        <v>27</v>
      </c>
      <c r="F26" s="4" t="s">
        <v>28</v>
      </c>
    </row>
    <row r="27" spans="2:8" x14ac:dyDescent="0.25">
      <c r="B27" s="2">
        <v>3360</v>
      </c>
      <c r="C27" s="2" t="s">
        <v>10</v>
      </c>
      <c r="D27" s="2">
        <v>61.8</v>
      </c>
      <c r="E27" s="2"/>
      <c r="F27" s="2"/>
    </row>
    <row r="28" spans="2:8" x14ac:dyDescent="0.25">
      <c r="B28" s="2">
        <v>2380</v>
      </c>
      <c r="C28" s="2" t="s">
        <v>11</v>
      </c>
      <c r="D28" s="2">
        <v>61.8</v>
      </c>
      <c r="E28" s="2">
        <v>5.4401408450704203</v>
      </c>
      <c r="F28" s="2">
        <v>94.559859154929583</v>
      </c>
      <c r="G28" s="12" t="s">
        <v>37</v>
      </c>
      <c r="H28" s="11">
        <f>LOG10(B29/B30)</f>
        <v>0.15181088300860132</v>
      </c>
    </row>
    <row r="29" spans="2:8" x14ac:dyDescent="0.25">
      <c r="B29" s="3">
        <v>2000</v>
      </c>
      <c r="C29" s="3" t="s">
        <v>12</v>
      </c>
      <c r="D29" s="3">
        <v>70.7</v>
      </c>
      <c r="E29" s="3">
        <v>6.2235915492957732</v>
      </c>
      <c r="F29" s="3">
        <v>88.336267605633807</v>
      </c>
      <c r="G29" s="14" t="s">
        <v>38</v>
      </c>
      <c r="H29" s="11">
        <f>LOG10(F29/F30)</f>
        <v>0.1449697319667565</v>
      </c>
    </row>
    <row r="30" spans="2:8" x14ac:dyDescent="0.25">
      <c r="B30" s="3">
        <v>1410</v>
      </c>
      <c r="C30" s="3" t="s">
        <v>13</v>
      </c>
      <c r="D30" s="3">
        <v>284.8</v>
      </c>
      <c r="E30" s="3">
        <v>25.070422535211261</v>
      </c>
      <c r="F30" s="3">
        <v>63.265845070422543</v>
      </c>
      <c r="G30" s="14" t="s">
        <v>39</v>
      </c>
      <c r="H30" s="11">
        <f>(H28/H29)</f>
        <v>1.0471902027342754</v>
      </c>
    </row>
    <row r="31" spans="2:8" x14ac:dyDescent="0.25">
      <c r="B31" s="2">
        <v>840</v>
      </c>
      <c r="C31" s="2" t="s">
        <v>14</v>
      </c>
      <c r="D31" s="2">
        <v>264.5</v>
      </c>
      <c r="E31" s="2">
        <v>23.283450704225299</v>
      </c>
      <c r="F31" s="2">
        <v>39.982394366197198</v>
      </c>
      <c r="G31" s="14"/>
      <c r="H31" s="1"/>
    </row>
    <row r="32" spans="2:8" x14ac:dyDescent="0.25">
      <c r="B32" s="2">
        <v>590</v>
      </c>
      <c r="C32" s="2" t="s">
        <v>15</v>
      </c>
      <c r="D32" s="2">
        <v>119.4</v>
      </c>
      <c r="E32" s="2">
        <v>10.510563380281688</v>
      </c>
      <c r="F32" s="2">
        <v>29.47183098591551</v>
      </c>
      <c r="G32" s="14" t="s">
        <v>40</v>
      </c>
      <c r="H32" s="11">
        <f>LOG10(B29)-(H30*LOG10(E29/80))</f>
        <v>4.4624151428829126</v>
      </c>
    </row>
    <row r="33" spans="2:8" x14ac:dyDescent="0.25">
      <c r="B33" s="2">
        <v>420</v>
      </c>
      <c r="C33" s="2" t="s">
        <v>16</v>
      </c>
      <c r="D33" s="2">
        <v>87</v>
      </c>
      <c r="E33" s="2">
        <v>7.6584507042253502</v>
      </c>
      <c r="F33" s="2">
        <v>21.813380281690158</v>
      </c>
      <c r="G33" s="14" t="s">
        <v>41</v>
      </c>
      <c r="H33" s="15">
        <f>10^(H32)</f>
        <v>29001.14487834835</v>
      </c>
    </row>
    <row r="34" spans="2:8" x14ac:dyDescent="0.25">
      <c r="B34" s="2">
        <v>297</v>
      </c>
      <c r="C34" s="2" t="s">
        <v>17</v>
      </c>
      <c r="D34" s="2">
        <v>62.6</v>
      </c>
      <c r="E34" s="2">
        <v>5.5105633802816891</v>
      </c>
      <c r="F34" s="2">
        <v>16.302816901408502</v>
      </c>
    </row>
    <row r="35" spans="2:8" x14ac:dyDescent="0.25">
      <c r="B35" s="2">
        <v>210</v>
      </c>
      <c r="C35" s="2" t="s">
        <v>18</v>
      </c>
      <c r="D35" s="2">
        <v>46.6</v>
      </c>
      <c r="E35" s="2">
        <v>4.1021126760563371</v>
      </c>
      <c r="F35" s="2">
        <v>12.200704225352133</v>
      </c>
    </row>
    <row r="36" spans="2:8" x14ac:dyDescent="0.25">
      <c r="B36" s="2">
        <v>149</v>
      </c>
      <c r="C36" s="2" t="s">
        <v>19</v>
      </c>
      <c r="D36" s="2">
        <v>34.1</v>
      </c>
      <c r="E36" s="2">
        <v>3.0017605633802811</v>
      </c>
      <c r="F36" s="2">
        <v>9.1989436619718532</v>
      </c>
    </row>
    <row r="37" spans="2:8" x14ac:dyDescent="0.25">
      <c r="B37" s="2">
        <v>105</v>
      </c>
      <c r="C37" s="2" t="s">
        <v>20</v>
      </c>
      <c r="D37" s="2">
        <v>28.4</v>
      </c>
      <c r="E37" s="2">
        <v>2.4999999999999996</v>
      </c>
      <c r="F37" s="2">
        <v>6.6989436619718532</v>
      </c>
    </row>
    <row r="38" spans="2:8" x14ac:dyDescent="0.25">
      <c r="B38" s="2">
        <v>74</v>
      </c>
      <c r="C38" s="2" t="s">
        <v>21</v>
      </c>
      <c r="D38" s="2">
        <v>21.1</v>
      </c>
      <c r="E38" s="2">
        <v>1.8573943661971828</v>
      </c>
      <c r="F38" s="2">
        <v>4.8415492957746702</v>
      </c>
    </row>
    <row r="39" spans="2:8" x14ac:dyDescent="0.25">
      <c r="B39" s="2">
        <v>53</v>
      </c>
      <c r="C39" s="2" t="s">
        <v>22</v>
      </c>
      <c r="D39" s="2">
        <v>19.7</v>
      </c>
      <c r="E39" s="2">
        <v>1.7341549295774645</v>
      </c>
      <c r="F39" s="2">
        <v>3.1073943661972057</v>
      </c>
    </row>
    <row r="40" spans="2:8" x14ac:dyDescent="0.25">
      <c r="B40" s="2">
        <v>44</v>
      </c>
      <c r="C40" s="2" t="s">
        <v>23</v>
      </c>
      <c r="D40" s="2">
        <v>11.4</v>
      </c>
      <c r="E40" s="2">
        <v>1.0035211267605633</v>
      </c>
      <c r="F40" s="2">
        <v>2.1038732394366422</v>
      </c>
    </row>
    <row r="41" spans="2:8" x14ac:dyDescent="0.25">
      <c r="B41" s="2">
        <v>37</v>
      </c>
      <c r="C41" s="2" t="s">
        <v>24</v>
      </c>
      <c r="D41" s="2">
        <v>12.7</v>
      </c>
      <c r="E41" s="2">
        <v>1.117957746478873</v>
      </c>
      <c r="F41" s="2">
        <v>0.98591549295776915</v>
      </c>
    </row>
    <row r="42" spans="2:8" x14ac:dyDescent="0.25">
      <c r="B42" s="2" t="s">
        <v>9</v>
      </c>
      <c r="C42" s="2" t="s">
        <v>25</v>
      </c>
      <c r="D42" s="2">
        <v>11.2</v>
      </c>
      <c r="E42" s="2">
        <v>0.98591549295774628</v>
      </c>
      <c r="F42" s="2">
        <v>0</v>
      </c>
    </row>
    <row r="43" spans="2:8" x14ac:dyDescent="0.25">
      <c r="B43" s="22" t="s">
        <v>26</v>
      </c>
      <c r="C43" s="22"/>
      <c r="D43" s="2">
        <v>1132.9000000000001</v>
      </c>
      <c r="E43" s="2">
        <v>100</v>
      </c>
      <c r="F43" s="1"/>
    </row>
    <row r="45" spans="2:8" x14ac:dyDescent="0.25">
      <c r="B45" s="10" t="s">
        <v>8</v>
      </c>
      <c r="C45" s="10" t="s">
        <v>0</v>
      </c>
      <c r="D45" s="10" t="s">
        <v>29</v>
      </c>
      <c r="E45" s="10" t="s">
        <v>27</v>
      </c>
      <c r="F45" s="10" t="s">
        <v>28</v>
      </c>
    </row>
    <row r="46" spans="2:8" x14ac:dyDescent="0.25">
      <c r="B46" s="2">
        <v>3360</v>
      </c>
      <c r="C46" s="2" t="s">
        <v>10</v>
      </c>
      <c r="D46" s="2"/>
      <c r="E46" s="2"/>
      <c r="F46" s="2"/>
      <c r="G46" s="13"/>
    </row>
    <row r="47" spans="2:8" x14ac:dyDescent="0.25">
      <c r="B47" s="2">
        <v>2380</v>
      </c>
      <c r="C47" s="2" t="s">
        <v>11</v>
      </c>
      <c r="D47" s="2">
        <v>33.799999999999997</v>
      </c>
      <c r="E47" s="2">
        <f>(D47*100)/D62</f>
        <v>2.9834936887633505</v>
      </c>
      <c r="F47" s="2">
        <f>(100-E47)</f>
        <v>97.016506311236654</v>
      </c>
      <c r="G47" s="14" t="s">
        <v>37</v>
      </c>
      <c r="H47" s="5">
        <f>(B48/B49)</f>
        <v>1.4184397163120568</v>
      </c>
    </row>
    <row r="48" spans="2:8" x14ac:dyDescent="0.25">
      <c r="B48" s="17">
        <v>2000</v>
      </c>
      <c r="C48" s="17" t="s">
        <v>12</v>
      </c>
      <c r="D48" s="17">
        <v>41.1</v>
      </c>
      <c r="E48" s="17">
        <f>(D48*100)/D62</f>
        <v>3.6278577103009977</v>
      </c>
      <c r="F48" s="17">
        <f>F47-E48</f>
        <v>93.388648600935653</v>
      </c>
      <c r="G48" s="14" t="s">
        <v>38</v>
      </c>
      <c r="H48" s="5">
        <f>(F48/F49)</f>
        <v>1.2055606198723792</v>
      </c>
    </row>
    <row r="49" spans="2:8" x14ac:dyDescent="0.25">
      <c r="B49" s="17">
        <v>1410</v>
      </c>
      <c r="C49" s="17" t="s">
        <v>13</v>
      </c>
      <c r="D49" s="17">
        <v>180.4</v>
      </c>
      <c r="E49" s="17">
        <f>(D49*100)/D62</f>
        <v>15.923735545944039</v>
      </c>
      <c r="F49" s="17">
        <f t="shared" ref="F49:F62" si="0">F48-E49</f>
        <v>77.464913054991612</v>
      </c>
      <c r="G49" s="14" t="s">
        <v>39</v>
      </c>
      <c r="H49" s="5">
        <f>H47/H48</f>
        <v>1.1765809971979784</v>
      </c>
    </row>
    <row r="50" spans="2:8" x14ac:dyDescent="0.25">
      <c r="B50" s="2">
        <v>840</v>
      </c>
      <c r="C50" s="2" t="s">
        <v>14</v>
      </c>
      <c r="D50" s="2">
        <v>261.89999999999998</v>
      </c>
      <c r="E50" s="2">
        <f>(D50*100)/$D$62</f>
        <v>23.117662635713653</v>
      </c>
      <c r="F50" s="2">
        <f t="shared" si="0"/>
        <v>54.347250419277955</v>
      </c>
      <c r="G50" s="16"/>
      <c r="H50" s="5"/>
    </row>
    <row r="51" spans="2:8" x14ac:dyDescent="0.25">
      <c r="B51" s="2">
        <v>590</v>
      </c>
      <c r="C51" s="2" t="s">
        <v>15</v>
      </c>
      <c r="D51" s="2">
        <v>130.4</v>
      </c>
      <c r="E51" s="2">
        <f t="shared" ref="E51:E62" si="1">(D51*100)/$D$62</f>
        <v>11.510283343631389</v>
      </c>
      <c r="F51" s="2">
        <f t="shared" si="0"/>
        <v>42.836967075646569</v>
      </c>
      <c r="G51" s="14" t="s">
        <v>40</v>
      </c>
      <c r="H51" s="5">
        <f>LOG10(B48)-(H49*LOG10(E48/80))</f>
        <v>4.8816956668785565</v>
      </c>
    </row>
    <row r="52" spans="2:8" x14ac:dyDescent="0.25">
      <c r="B52" s="2">
        <v>420</v>
      </c>
      <c r="C52" s="2" t="s">
        <v>16</v>
      </c>
      <c r="D52" s="2">
        <v>97.3</v>
      </c>
      <c r="E52" s="2">
        <f t="shared" si="1"/>
        <v>8.5885779857004163</v>
      </c>
      <c r="F52" s="2">
        <f t="shared" si="0"/>
        <v>34.248389089946151</v>
      </c>
      <c r="G52" s="14" t="s">
        <v>41</v>
      </c>
      <c r="H52" s="14">
        <f>10^(H51)</f>
        <v>76154.516800996586</v>
      </c>
    </row>
    <row r="53" spans="2:8" x14ac:dyDescent="0.25">
      <c r="B53" s="2">
        <v>297</v>
      </c>
      <c r="C53" s="2" t="s">
        <v>17</v>
      </c>
      <c r="D53" s="2">
        <v>92.1</v>
      </c>
      <c r="E53" s="2">
        <f t="shared" si="1"/>
        <v>8.1295789566599002</v>
      </c>
      <c r="F53" s="2">
        <f t="shared" si="0"/>
        <v>26.118810133286253</v>
      </c>
      <c r="G53" s="13"/>
    </row>
    <row r="54" spans="2:8" x14ac:dyDescent="0.25">
      <c r="B54" s="2">
        <v>210</v>
      </c>
      <c r="C54" s="2" t="s">
        <v>18</v>
      </c>
      <c r="D54" s="2">
        <v>72.400000000000006</v>
      </c>
      <c r="E54" s="2">
        <f t="shared" si="1"/>
        <v>6.3906787889487173</v>
      </c>
      <c r="F54" s="2">
        <f t="shared" si="0"/>
        <v>19.728131344337534</v>
      </c>
      <c r="G54" s="13"/>
    </row>
    <row r="55" spans="2:8" x14ac:dyDescent="0.25">
      <c r="B55" s="2">
        <v>149</v>
      </c>
      <c r="C55" s="2" t="s">
        <v>19</v>
      </c>
      <c r="D55" s="2">
        <v>55.9</v>
      </c>
      <c r="E55" s="2">
        <f t="shared" si="1"/>
        <v>4.9342395621855424</v>
      </c>
      <c r="F55" s="2">
        <f t="shared" si="0"/>
        <v>14.793891782151992</v>
      </c>
      <c r="G55" s="13"/>
    </row>
    <row r="56" spans="2:8" x14ac:dyDescent="0.25">
      <c r="B56" s="2">
        <v>105</v>
      </c>
      <c r="C56" s="2" t="s">
        <v>20</v>
      </c>
      <c r="D56" s="2">
        <v>46</v>
      </c>
      <c r="E56" s="2">
        <f t="shared" si="1"/>
        <v>4.0603760261276376</v>
      </c>
      <c r="F56" s="2">
        <f t="shared" si="0"/>
        <v>10.733515756024353</v>
      </c>
      <c r="G56" s="13"/>
    </row>
    <row r="57" spans="2:8" x14ac:dyDescent="0.25">
      <c r="B57" s="2">
        <v>74</v>
      </c>
      <c r="C57" s="2" t="s">
        <v>21</v>
      </c>
      <c r="D57" s="2">
        <v>36.700000000000003</v>
      </c>
      <c r="E57" s="2">
        <f t="shared" si="1"/>
        <v>3.2394739164974853</v>
      </c>
      <c r="F57" s="2">
        <f t="shared" si="0"/>
        <v>7.4940418395268678</v>
      </c>
      <c r="G57" s="13"/>
    </row>
    <row r="58" spans="2:8" x14ac:dyDescent="0.25">
      <c r="B58" s="2">
        <v>53</v>
      </c>
      <c r="C58" s="2" t="s">
        <v>22</v>
      </c>
      <c r="D58" s="2">
        <v>31.3</v>
      </c>
      <c r="E58" s="2">
        <f t="shared" si="1"/>
        <v>2.7628210786477188</v>
      </c>
      <c r="F58" s="2">
        <f t="shared" si="0"/>
        <v>4.7312207608791486</v>
      </c>
      <c r="G58" s="13"/>
    </row>
    <row r="59" spans="2:8" x14ac:dyDescent="0.25">
      <c r="B59" s="2">
        <v>44</v>
      </c>
      <c r="C59" s="2" t="s">
        <v>23</v>
      </c>
      <c r="D59" s="2">
        <v>21.2</v>
      </c>
      <c r="E59" s="2">
        <f t="shared" si="1"/>
        <v>1.8713037337805634</v>
      </c>
      <c r="F59" s="2">
        <f t="shared" si="0"/>
        <v>2.859917027098585</v>
      </c>
      <c r="G59" s="13"/>
    </row>
    <row r="60" spans="2:8" x14ac:dyDescent="0.25">
      <c r="B60" s="2">
        <v>37</v>
      </c>
      <c r="C60" s="2" t="s">
        <v>24</v>
      </c>
      <c r="D60" s="2">
        <v>20.6</v>
      </c>
      <c r="E60" s="2">
        <f t="shared" si="1"/>
        <v>1.8183423073528115</v>
      </c>
      <c r="F60" s="2">
        <f t="shared" si="0"/>
        <v>1.0415747197457734</v>
      </c>
      <c r="G60" s="13"/>
    </row>
    <row r="61" spans="2:8" x14ac:dyDescent="0.25">
      <c r="B61" s="2" t="s">
        <v>9</v>
      </c>
      <c r="C61" s="2" t="s">
        <v>25</v>
      </c>
      <c r="D61" s="2">
        <v>11.8</v>
      </c>
      <c r="E61" s="2">
        <f t="shared" si="1"/>
        <v>1.0415747197457852</v>
      </c>
      <c r="F61" s="2">
        <f t="shared" si="0"/>
        <v>-1.1768364061026659E-14</v>
      </c>
      <c r="G61" s="13"/>
    </row>
    <row r="62" spans="2:8" x14ac:dyDescent="0.25">
      <c r="B62" s="23" t="s">
        <v>26</v>
      </c>
      <c r="C62" s="23"/>
      <c r="D62" s="2">
        <f>SUM(D47:D61)</f>
        <v>1132.8999999999999</v>
      </c>
      <c r="E62" s="2">
        <f t="shared" si="1"/>
        <v>100</v>
      </c>
      <c r="F62" s="2">
        <f t="shared" si="0"/>
        <v>-100.00000000000001</v>
      </c>
      <c r="G62" s="13"/>
    </row>
    <row r="67" spans="2:13" x14ac:dyDescent="0.25">
      <c r="B67" s="10" t="s">
        <v>8</v>
      </c>
      <c r="C67" s="10" t="s">
        <v>30</v>
      </c>
      <c r="D67" s="10" t="s">
        <v>31</v>
      </c>
      <c r="E67" s="10" t="s">
        <v>32</v>
      </c>
      <c r="F67" s="10" t="s">
        <v>33</v>
      </c>
    </row>
    <row r="68" spans="2:13" x14ac:dyDescent="0.25">
      <c r="B68" s="2">
        <v>2380</v>
      </c>
      <c r="C68" s="2" t="s">
        <v>11</v>
      </c>
      <c r="D68" s="2">
        <v>43.1</v>
      </c>
      <c r="E68" s="2">
        <f>(D68*100)/$D$83</f>
        <v>3.7956847203874946</v>
      </c>
      <c r="F68" s="2">
        <f>(100-E68)</f>
        <v>96.204315279612501</v>
      </c>
      <c r="G68" s="14" t="s">
        <v>37</v>
      </c>
      <c r="H68" s="1">
        <f>B69/B70</f>
        <v>1.4184397163120568</v>
      </c>
    </row>
    <row r="69" spans="2:13" x14ac:dyDescent="0.25">
      <c r="B69" s="17">
        <v>2000</v>
      </c>
      <c r="C69" s="17" t="s">
        <v>12</v>
      </c>
      <c r="D69" s="17">
        <v>55.2</v>
      </c>
      <c r="E69" s="17">
        <f t="shared" ref="E69:E83" si="2">(D69*100)/$D$83</f>
        <v>4.861294583883752</v>
      </c>
      <c r="F69" s="17">
        <f>F68-E69</f>
        <v>91.343020695728754</v>
      </c>
      <c r="G69" s="14" t="s">
        <v>38</v>
      </c>
      <c r="H69" s="1">
        <f>(F69/F70)</f>
        <v>1.2806519323373255</v>
      </c>
    </row>
    <row r="70" spans="2:13" x14ac:dyDescent="0.25">
      <c r="B70" s="17">
        <v>1410</v>
      </c>
      <c r="C70" s="17" t="s">
        <v>13</v>
      </c>
      <c r="D70" s="17">
        <v>227.3</v>
      </c>
      <c r="E70" s="17">
        <f t="shared" si="2"/>
        <v>20.01761338617349</v>
      </c>
      <c r="F70" s="17">
        <f t="shared" ref="F70:F82" si="3">F69-E70</f>
        <v>71.32540730955526</v>
      </c>
      <c r="G70" s="14" t="s">
        <v>39</v>
      </c>
      <c r="H70" s="1">
        <f>(H68/H69)</f>
        <v>1.1075919072899487</v>
      </c>
    </row>
    <row r="71" spans="2:13" x14ac:dyDescent="0.25">
      <c r="B71" s="2">
        <v>840</v>
      </c>
      <c r="C71" s="2" t="s">
        <v>14</v>
      </c>
      <c r="D71" s="2">
        <v>271.39999999999998</v>
      </c>
      <c r="E71" s="2">
        <f t="shared" si="2"/>
        <v>23.901365037428441</v>
      </c>
      <c r="F71" s="2">
        <f t="shared" si="3"/>
        <v>47.424042272126819</v>
      </c>
      <c r="G71" s="14"/>
      <c r="H71" s="1"/>
    </row>
    <row r="72" spans="2:13" x14ac:dyDescent="0.25">
      <c r="B72" s="2">
        <v>590</v>
      </c>
      <c r="C72" s="2" t="s">
        <v>15</v>
      </c>
      <c r="D72" s="2">
        <v>121.8</v>
      </c>
      <c r="E72" s="2">
        <f t="shared" si="2"/>
        <v>10.726552179656538</v>
      </c>
      <c r="F72" s="2">
        <f t="shared" si="3"/>
        <v>36.697490092470282</v>
      </c>
      <c r="G72" s="14" t="s">
        <v>40</v>
      </c>
      <c r="H72" s="1">
        <f>LOG10(B69)-(H70*LOG10(F69/80))</f>
        <v>3.2372488919738305</v>
      </c>
    </row>
    <row r="73" spans="2:13" x14ac:dyDescent="0.25">
      <c r="B73" s="2">
        <v>420</v>
      </c>
      <c r="C73" s="2" t="s">
        <v>16</v>
      </c>
      <c r="D73" s="2">
        <v>94.4</v>
      </c>
      <c r="E73" s="2">
        <f t="shared" si="2"/>
        <v>8.313518273888155</v>
      </c>
      <c r="F73" s="2">
        <f t="shared" si="3"/>
        <v>28.383971818582125</v>
      </c>
      <c r="G73" s="14" t="s">
        <v>41</v>
      </c>
      <c r="H73" s="12">
        <f>10^H72</f>
        <v>1726.8272444377594</v>
      </c>
    </row>
    <row r="74" spans="2:13" x14ac:dyDescent="0.25">
      <c r="B74" s="2">
        <v>297</v>
      </c>
      <c r="C74" s="2" t="s">
        <v>17</v>
      </c>
      <c r="D74" s="2">
        <v>79.400000000000006</v>
      </c>
      <c r="E74" s="2">
        <f t="shared" si="2"/>
        <v>6.9925143108762668</v>
      </c>
      <c r="F74" s="2">
        <f t="shared" si="3"/>
        <v>21.391457507705859</v>
      </c>
    </row>
    <row r="75" spans="2:13" x14ac:dyDescent="0.25">
      <c r="B75" s="2">
        <v>210</v>
      </c>
      <c r="C75" s="2" t="s">
        <v>18</v>
      </c>
      <c r="D75" s="2">
        <v>60.4</v>
      </c>
      <c r="E75" s="2">
        <f t="shared" si="2"/>
        <v>5.3192426243945397</v>
      </c>
      <c r="F75" s="2">
        <f t="shared" si="3"/>
        <v>16.072214883311318</v>
      </c>
    </row>
    <row r="76" spans="2:13" x14ac:dyDescent="0.25">
      <c r="B76" s="2">
        <v>149</v>
      </c>
      <c r="C76" s="2" t="s">
        <v>19</v>
      </c>
      <c r="D76" s="2">
        <v>45.5</v>
      </c>
      <c r="E76" s="2">
        <f t="shared" si="2"/>
        <v>4.0070453544693967</v>
      </c>
      <c r="F76" s="2">
        <f t="shared" si="3"/>
        <v>12.065169528841921</v>
      </c>
    </row>
    <row r="77" spans="2:13" x14ac:dyDescent="0.25">
      <c r="B77" s="2">
        <v>105</v>
      </c>
      <c r="C77" s="2" t="s">
        <v>20</v>
      </c>
      <c r="D77" s="2">
        <v>37.299999999999997</v>
      </c>
      <c r="E77" s="2">
        <f t="shared" si="2"/>
        <v>3.2848965213562304</v>
      </c>
      <c r="F77" s="2">
        <f t="shared" si="3"/>
        <v>8.7802730074856896</v>
      </c>
    </row>
    <row r="78" spans="2:13" x14ac:dyDescent="0.25">
      <c r="B78" s="2">
        <v>74</v>
      </c>
      <c r="C78" s="2" t="s">
        <v>21</v>
      </c>
      <c r="D78" s="2">
        <v>29.7</v>
      </c>
      <c r="E78" s="2">
        <f t="shared" si="2"/>
        <v>2.6155878467635403</v>
      </c>
      <c r="F78" s="2">
        <f t="shared" si="3"/>
        <v>6.1646851607221489</v>
      </c>
      <c r="M78">
        <f ca="1">M78:O78</f>
        <v>0</v>
      </c>
    </row>
    <row r="79" spans="2:13" x14ac:dyDescent="0.25">
      <c r="B79" s="2">
        <v>53</v>
      </c>
      <c r="C79" s="2" t="s">
        <v>22</v>
      </c>
      <c r="D79" s="2">
        <v>24.9</v>
      </c>
      <c r="E79" s="2">
        <f t="shared" si="2"/>
        <v>2.1928665785997357</v>
      </c>
      <c r="F79" s="2">
        <f t="shared" si="3"/>
        <v>3.9718185821224132</v>
      </c>
    </row>
    <row r="80" spans="2:13" x14ac:dyDescent="0.25">
      <c r="B80" s="2">
        <v>44</v>
      </c>
      <c r="C80" s="2" t="s">
        <v>23</v>
      </c>
      <c r="D80" s="2">
        <v>14.8</v>
      </c>
      <c r="E80" s="2">
        <f t="shared" si="2"/>
        <v>1.3033905768383971</v>
      </c>
      <c r="F80" s="2">
        <f t="shared" si="3"/>
        <v>2.6684280052840164</v>
      </c>
    </row>
    <row r="81" spans="2:8" x14ac:dyDescent="0.25">
      <c r="B81" s="2">
        <v>37</v>
      </c>
      <c r="C81" s="2" t="s">
        <v>24</v>
      </c>
      <c r="D81" s="2">
        <v>17.2</v>
      </c>
      <c r="E81" s="2">
        <f t="shared" si="2"/>
        <v>1.5147512109202994</v>
      </c>
      <c r="F81" s="2">
        <f t="shared" si="3"/>
        <v>1.153676794363717</v>
      </c>
    </row>
    <row r="82" spans="2:8" x14ac:dyDescent="0.25">
      <c r="B82" s="2" t="s">
        <v>9</v>
      </c>
      <c r="C82" s="2" t="s">
        <v>25</v>
      </c>
      <c r="D82" s="2">
        <v>13.1</v>
      </c>
      <c r="E82" s="2">
        <f t="shared" si="2"/>
        <v>1.1536767943637165</v>
      </c>
      <c r="F82" s="2">
        <f t="shared" si="3"/>
        <v>0</v>
      </c>
    </row>
    <row r="83" spans="2:8" x14ac:dyDescent="0.25">
      <c r="B83" s="18" t="s">
        <v>26</v>
      </c>
      <c r="C83" s="19"/>
      <c r="D83" s="2">
        <f t="shared" ref="D83" si="4">SUM(D68:D82)</f>
        <v>1135.5</v>
      </c>
      <c r="E83" s="2">
        <f t="shared" si="2"/>
        <v>100</v>
      </c>
      <c r="F83" s="2">
        <f>F82-E83</f>
        <v>-100</v>
      </c>
    </row>
    <row r="86" spans="2:8" x14ac:dyDescent="0.25">
      <c r="B86" s="10" t="s">
        <v>8</v>
      </c>
      <c r="C86" s="10" t="s">
        <v>30</v>
      </c>
      <c r="D86" s="10" t="s">
        <v>34</v>
      </c>
      <c r="E86" s="10" t="s">
        <v>32</v>
      </c>
      <c r="F86" s="10" t="s">
        <v>33</v>
      </c>
    </row>
    <row r="87" spans="2:8" x14ac:dyDescent="0.25">
      <c r="B87" s="2">
        <v>3360</v>
      </c>
      <c r="C87" s="2" t="s">
        <v>10</v>
      </c>
      <c r="D87" s="2">
        <v>23.3</v>
      </c>
      <c r="E87" s="2">
        <f>(D87*100)/$D$103</f>
        <v>2.0665188470066518</v>
      </c>
      <c r="F87" s="2">
        <f>100-E87</f>
        <v>97.933481152993352</v>
      </c>
    </row>
    <row r="88" spans="2:8" x14ac:dyDescent="0.25">
      <c r="B88" s="2">
        <v>2380</v>
      </c>
      <c r="C88" s="2" t="s">
        <v>11</v>
      </c>
      <c r="D88" s="2">
        <v>23.3</v>
      </c>
      <c r="E88" s="2">
        <f t="shared" ref="E88:E103" si="5">(D88*100)/$D$103</f>
        <v>2.0665188470066518</v>
      </c>
      <c r="F88" s="2">
        <f>F87-E88</f>
        <v>95.866962305986704</v>
      </c>
      <c r="G88" s="14" t="s">
        <v>37</v>
      </c>
      <c r="H88" s="1">
        <f>B90/B91</f>
        <v>1.6785714285714286</v>
      </c>
    </row>
    <row r="89" spans="2:8" x14ac:dyDescent="0.25">
      <c r="B89" s="2">
        <v>2000</v>
      </c>
      <c r="C89" s="2" t="s">
        <v>12</v>
      </c>
      <c r="D89" s="2">
        <v>27</v>
      </c>
      <c r="E89" s="2">
        <f t="shared" si="5"/>
        <v>2.3946784922394677</v>
      </c>
      <c r="F89" s="2">
        <f t="shared" ref="F89:F103" si="6">F88-E89</f>
        <v>93.472283813747239</v>
      </c>
      <c r="G89" s="14" t="s">
        <v>38</v>
      </c>
      <c r="H89" s="1">
        <f>F90/F91</f>
        <v>1.2828668941979522</v>
      </c>
    </row>
    <row r="90" spans="2:8" x14ac:dyDescent="0.25">
      <c r="B90" s="17">
        <v>1410</v>
      </c>
      <c r="C90" s="17" t="s">
        <v>13</v>
      </c>
      <c r="D90" s="17">
        <v>114.2</v>
      </c>
      <c r="E90" s="17">
        <f t="shared" si="5"/>
        <v>10.128603104212861</v>
      </c>
      <c r="F90" s="17">
        <f t="shared" si="6"/>
        <v>83.343680709534382</v>
      </c>
      <c r="G90" s="14" t="s">
        <v>39</v>
      </c>
      <c r="H90" s="1">
        <f>H88/H89</f>
        <v>1.3084533057662779</v>
      </c>
    </row>
    <row r="91" spans="2:8" x14ac:dyDescent="0.25">
      <c r="B91" s="17">
        <v>840</v>
      </c>
      <c r="C91" s="17" t="s">
        <v>14</v>
      </c>
      <c r="D91" s="17">
        <v>207.2</v>
      </c>
      <c r="E91" s="17">
        <f t="shared" si="5"/>
        <v>18.376940133037692</v>
      </c>
      <c r="F91" s="17">
        <f t="shared" si="6"/>
        <v>64.96674057649669</v>
      </c>
      <c r="G91" s="14"/>
      <c r="H91" s="1"/>
    </row>
    <row r="92" spans="2:8" x14ac:dyDescent="0.25">
      <c r="B92" s="2">
        <v>590</v>
      </c>
      <c r="C92" s="2" t="s">
        <v>15</v>
      </c>
      <c r="D92" s="2">
        <v>139.69999999999999</v>
      </c>
      <c r="E92" s="2">
        <f t="shared" si="5"/>
        <v>12.390243902439023</v>
      </c>
      <c r="F92" s="2">
        <f t="shared" si="6"/>
        <v>52.576496674057665</v>
      </c>
      <c r="G92" s="14" t="s">
        <v>40</v>
      </c>
      <c r="H92" s="1">
        <f>LOG10(B90)-(H90*LOG10(F90/80))</f>
        <v>3.1259512940378373</v>
      </c>
    </row>
    <row r="93" spans="2:8" x14ac:dyDescent="0.25">
      <c r="B93" s="2">
        <v>420</v>
      </c>
      <c r="C93" s="2" t="s">
        <v>16</v>
      </c>
      <c r="D93" s="2">
        <v>111.5</v>
      </c>
      <c r="E93" s="2">
        <f t="shared" si="5"/>
        <v>9.8891352549889131</v>
      </c>
      <c r="F93" s="2">
        <f t="shared" si="6"/>
        <v>42.68736141906875</v>
      </c>
      <c r="G93" s="14" t="s">
        <v>41</v>
      </c>
      <c r="H93" s="12">
        <f>10^(H92)</f>
        <v>1336.4456262691656</v>
      </c>
    </row>
    <row r="94" spans="2:8" x14ac:dyDescent="0.25">
      <c r="B94" s="2">
        <v>297</v>
      </c>
      <c r="C94" s="2" t="s">
        <v>17</v>
      </c>
      <c r="D94" s="2">
        <v>111.6</v>
      </c>
      <c r="E94" s="2">
        <f t="shared" si="5"/>
        <v>9.8980044345898008</v>
      </c>
      <c r="F94" s="2">
        <f t="shared" si="6"/>
        <v>32.78935698447895</v>
      </c>
    </row>
    <row r="95" spans="2:8" x14ac:dyDescent="0.25">
      <c r="B95" s="2">
        <v>210</v>
      </c>
      <c r="C95" s="2" t="s">
        <v>18</v>
      </c>
      <c r="D95" s="2">
        <v>93</v>
      </c>
      <c r="E95" s="2">
        <f t="shared" si="5"/>
        <v>8.2483370288248334</v>
      </c>
      <c r="F95" s="2">
        <f t="shared" si="6"/>
        <v>24.541019955654114</v>
      </c>
    </row>
    <row r="96" spans="2:8" x14ac:dyDescent="0.25">
      <c r="B96" s="2">
        <v>149</v>
      </c>
      <c r="C96" s="2" t="s">
        <v>19</v>
      </c>
      <c r="D96" s="2">
        <v>73.400000000000006</v>
      </c>
      <c r="E96" s="2">
        <f t="shared" si="5"/>
        <v>6.5099778270509985</v>
      </c>
      <c r="F96" s="2">
        <f t="shared" si="6"/>
        <v>18.031042128603115</v>
      </c>
    </row>
    <row r="97" spans="2:8" x14ac:dyDescent="0.25">
      <c r="B97" s="2">
        <v>105</v>
      </c>
      <c r="C97" s="2" t="s">
        <v>20</v>
      </c>
      <c r="D97" s="2">
        <v>61.4</v>
      </c>
      <c r="E97" s="2">
        <f t="shared" si="5"/>
        <v>5.4456762749445673</v>
      </c>
      <c r="F97" s="2">
        <f t="shared" si="6"/>
        <v>12.585365853658548</v>
      </c>
    </row>
    <row r="98" spans="2:8" x14ac:dyDescent="0.25">
      <c r="B98" s="2">
        <v>74</v>
      </c>
      <c r="C98" s="2" t="s">
        <v>21</v>
      </c>
      <c r="D98" s="2">
        <v>51.2</v>
      </c>
      <c r="E98" s="2">
        <f t="shared" si="5"/>
        <v>4.541019955654102</v>
      </c>
      <c r="F98" s="2">
        <f t="shared" si="6"/>
        <v>8.0443458980044458</v>
      </c>
    </row>
    <row r="99" spans="2:8" x14ac:dyDescent="0.25">
      <c r="B99" s="2">
        <v>53</v>
      </c>
      <c r="C99" s="2" t="s">
        <v>22</v>
      </c>
      <c r="D99" s="2">
        <v>40</v>
      </c>
      <c r="E99" s="2">
        <f t="shared" si="5"/>
        <v>3.5476718403547673</v>
      </c>
      <c r="F99" s="2">
        <f t="shared" si="6"/>
        <v>4.4966740576496784</v>
      </c>
    </row>
    <row r="100" spans="2:8" x14ac:dyDescent="0.25">
      <c r="B100" s="2">
        <v>44</v>
      </c>
      <c r="C100" s="2" t="s">
        <v>23</v>
      </c>
      <c r="D100" s="2">
        <v>29.7</v>
      </c>
      <c r="E100" s="2">
        <f t="shared" si="5"/>
        <v>2.6341463414634148</v>
      </c>
      <c r="F100" s="2">
        <f t="shared" si="6"/>
        <v>1.8625277161862637</v>
      </c>
    </row>
    <row r="101" spans="2:8" x14ac:dyDescent="0.25">
      <c r="B101" s="2">
        <v>37</v>
      </c>
      <c r="C101" s="2" t="s">
        <v>24</v>
      </c>
      <c r="D101" s="2">
        <v>29.8</v>
      </c>
      <c r="E101" s="2">
        <f t="shared" si="5"/>
        <v>2.6430155210643016</v>
      </c>
      <c r="F101" s="2">
        <f t="shared" si="6"/>
        <v>-0.78048780487803793</v>
      </c>
    </row>
    <row r="102" spans="2:8" x14ac:dyDescent="0.25">
      <c r="B102" s="2" t="s">
        <v>9</v>
      </c>
      <c r="C102" s="2" t="s">
        <v>25</v>
      </c>
      <c r="D102" s="2">
        <v>14.5</v>
      </c>
      <c r="E102" s="2">
        <f t="shared" si="5"/>
        <v>1.2860310421286032</v>
      </c>
      <c r="F102" s="2">
        <f t="shared" si="6"/>
        <v>-2.0665188470066411</v>
      </c>
    </row>
    <row r="103" spans="2:8" x14ac:dyDescent="0.25">
      <c r="B103" s="18" t="s">
        <v>26</v>
      </c>
      <c r="C103" s="19"/>
      <c r="D103" s="2">
        <f t="shared" ref="D103" si="7">SUM(D88:D102)</f>
        <v>1127.5</v>
      </c>
      <c r="E103" s="2">
        <f t="shared" si="5"/>
        <v>100</v>
      </c>
      <c r="F103" s="2">
        <f t="shared" si="6"/>
        <v>-102.06651884700665</v>
      </c>
    </row>
    <row r="106" spans="2:8" x14ac:dyDescent="0.25">
      <c r="B106" s="10" t="s">
        <v>8</v>
      </c>
      <c r="C106" s="10" t="s">
        <v>30</v>
      </c>
      <c r="D106" s="10" t="s">
        <v>35</v>
      </c>
      <c r="E106" s="10" t="s">
        <v>32</v>
      </c>
      <c r="F106" s="10" t="s">
        <v>36</v>
      </c>
    </row>
    <row r="107" spans="2:8" x14ac:dyDescent="0.25">
      <c r="B107" s="2">
        <v>3360</v>
      </c>
      <c r="C107" s="2" t="s">
        <v>10</v>
      </c>
      <c r="D107" s="2">
        <v>16.8</v>
      </c>
      <c r="E107" s="2">
        <f>(D107*100)/$D$123</f>
        <v>1.4951940192239233</v>
      </c>
      <c r="F107" s="2">
        <f>100-E107</f>
        <v>98.504805980776084</v>
      </c>
      <c r="G107" s="14" t="s">
        <v>37</v>
      </c>
      <c r="H107" s="1">
        <f>B110/B111</f>
        <v>1.6785714285714286</v>
      </c>
    </row>
    <row r="108" spans="2:8" x14ac:dyDescent="0.25">
      <c r="B108" s="2">
        <v>2380</v>
      </c>
      <c r="C108" s="2" t="s">
        <v>11</v>
      </c>
      <c r="D108" s="2">
        <v>16.8</v>
      </c>
      <c r="E108" s="2">
        <f t="shared" ref="E108:E123" si="8">(D108*100)/$D$123</f>
        <v>1.4951940192239233</v>
      </c>
      <c r="F108" s="2">
        <f>F107-E108</f>
        <v>97.009611961552167</v>
      </c>
      <c r="G108" s="14" t="s">
        <v>38</v>
      </c>
      <c r="H108" s="1">
        <f>F110/F111</f>
        <v>1.1787067740407389</v>
      </c>
    </row>
    <row r="109" spans="2:8" x14ac:dyDescent="0.25">
      <c r="B109" s="2">
        <v>2000</v>
      </c>
      <c r="C109" s="2" t="s">
        <v>12</v>
      </c>
      <c r="D109" s="2">
        <v>19</v>
      </c>
      <c r="E109" s="2">
        <f t="shared" si="8"/>
        <v>1.6909932360270561</v>
      </c>
      <c r="F109" s="2">
        <f t="shared" ref="F109:F123" si="9">F108-E109</f>
        <v>95.318618725525113</v>
      </c>
      <c r="G109" s="14" t="s">
        <v>39</v>
      </c>
      <c r="H109" s="1">
        <f>H107/H108</f>
        <v>1.424078885045428</v>
      </c>
    </row>
    <row r="110" spans="2:8" x14ac:dyDescent="0.25">
      <c r="B110" s="17">
        <v>1410</v>
      </c>
      <c r="C110" s="17" t="s">
        <v>13</v>
      </c>
      <c r="D110" s="17">
        <v>75.7</v>
      </c>
      <c r="E110" s="17">
        <f t="shared" si="8"/>
        <v>6.7372730509077972</v>
      </c>
      <c r="F110" s="17">
        <f t="shared" si="9"/>
        <v>88.58134567461731</v>
      </c>
      <c r="G110" s="14"/>
      <c r="H110" s="1"/>
    </row>
    <row r="111" spans="2:8" x14ac:dyDescent="0.25">
      <c r="B111" s="17">
        <v>840</v>
      </c>
      <c r="C111" s="17" t="s">
        <v>14</v>
      </c>
      <c r="D111" s="17">
        <v>150.9</v>
      </c>
      <c r="E111" s="17">
        <f t="shared" si="8"/>
        <v>13.430046279814881</v>
      </c>
      <c r="F111" s="17">
        <f t="shared" si="9"/>
        <v>75.151299394802436</v>
      </c>
      <c r="G111" s="14" t="s">
        <v>40</v>
      </c>
      <c r="H111" s="1">
        <f>LOG10(B110)-(H109*LOG10(F110/80))</f>
        <v>3.0862003657675086</v>
      </c>
    </row>
    <row r="112" spans="2:8" x14ac:dyDescent="0.25">
      <c r="B112" s="2">
        <v>590</v>
      </c>
      <c r="C112" s="2" t="s">
        <v>15</v>
      </c>
      <c r="D112" s="2">
        <v>126.8</v>
      </c>
      <c r="E112" s="2">
        <f t="shared" si="8"/>
        <v>11.285154859380564</v>
      </c>
      <c r="F112" s="2">
        <f t="shared" si="9"/>
        <v>63.866144535421874</v>
      </c>
      <c r="G112" s="14" t="s">
        <v>41</v>
      </c>
      <c r="H112" s="12">
        <f>10^(H111)</f>
        <v>1219.5521207792353</v>
      </c>
    </row>
    <row r="113" spans="2:6" x14ac:dyDescent="0.25">
      <c r="B113" s="2">
        <v>420</v>
      </c>
      <c r="C113" s="2" t="s">
        <v>16</v>
      </c>
      <c r="D113" s="2">
        <v>122.9</v>
      </c>
      <c r="E113" s="2">
        <f t="shared" si="8"/>
        <v>10.938056247775009</v>
      </c>
      <c r="F113" s="2">
        <f t="shared" si="9"/>
        <v>52.928088287646865</v>
      </c>
    </row>
    <row r="114" spans="2:6" x14ac:dyDescent="0.25">
      <c r="B114" s="2">
        <v>297</v>
      </c>
      <c r="C114" s="2" t="s">
        <v>17</v>
      </c>
      <c r="D114" s="2">
        <v>125.3</v>
      </c>
      <c r="E114" s="2">
        <f t="shared" si="8"/>
        <v>11.151655393378427</v>
      </c>
      <c r="F114" s="2">
        <f t="shared" si="9"/>
        <v>41.776432894268439</v>
      </c>
    </row>
    <row r="115" spans="2:6" x14ac:dyDescent="0.25">
      <c r="B115" s="2">
        <v>210</v>
      </c>
      <c r="C115" s="2" t="s">
        <v>18</v>
      </c>
      <c r="D115" s="2">
        <v>110.2</v>
      </c>
      <c r="E115" s="2">
        <f t="shared" si="8"/>
        <v>9.8077607689569248</v>
      </c>
      <c r="F115" s="2">
        <f t="shared" si="9"/>
        <v>31.968672125311514</v>
      </c>
    </row>
    <row r="116" spans="2:6" x14ac:dyDescent="0.25">
      <c r="B116" s="2">
        <v>149</v>
      </c>
      <c r="C116" s="2" t="s">
        <v>19</v>
      </c>
      <c r="D116" s="2">
        <v>90.9</v>
      </c>
      <c r="E116" s="2">
        <f t="shared" si="8"/>
        <v>8.0900676397294422</v>
      </c>
      <c r="F116" s="2">
        <f t="shared" si="9"/>
        <v>23.878604485582073</v>
      </c>
    </row>
    <row r="117" spans="2:6" x14ac:dyDescent="0.25">
      <c r="B117" s="2">
        <v>105</v>
      </c>
      <c r="C117" s="2" t="s">
        <v>20</v>
      </c>
      <c r="D117" s="2">
        <v>77</v>
      </c>
      <c r="E117" s="2">
        <f t="shared" si="8"/>
        <v>6.8529725881096484</v>
      </c>
      <c r="F117" s="2">
        <f t="shared" si="9"/>
        <v>17.025631897472426</v>
      </c>
    </row>
    <row r="118" spans="2:6" x14ac:dyDescent="0.25">
      <c r="B118" s="2">
        <v>74</v>
      </c>
      <c r="C118" s="2" t="s">
        <v>21</v>
      </c>
      <c r="D118" s="2">
        <v>69.3</v>
      </c>
      <c r="E118" s="2">
        <f t="shared" si="8"/>
        <v>6.1676753292986835</v>
      </c>
      <c r="F118" s="2">
        <f t="shared" si="9"/>
        <v>10.857956568173742</v>
      </c>
    </row>
    <row r="119" spans="2:6" x14ac:dyDescent="0.25">
      <c r="B119" s="2">
        <v>53</v>
      </c>
      <c r="C119" s="2" t="s">
        <v>22</v>
      </c>
      <c r="D119" s="2">
        <v>55.7</v>
      </c>
      <c r="E119" s="2">
        <f t="shared" si="8"/>
        <v>4.9572801708793168</v>
      </c>
      <c r="F119" s="2">
        <f t="shared" si="9"/>
        <v>5.9006763972944256</v>
      </c>
    </row>
    <row r="120" spans="2:6" x14ac:dyDescent="0.25">
      <c r="B120" s="2">
        <v>44</v>
      </c>
      <c r="C120" s="2" t="s">
        <v>23</v>
      </c>
      <c r="D120" s="2">
        <v>39.5</v>
      </c>
      <c r="E120" s="2">
        <f t="shared" si="8"/>
        <v>3.5154859380562482</v>
      </c>
      <c r="F120" s="2">
        <f t="shared" si="9"/>
        <v>2.3851904592381774</v>
      </c>
    </row>
    <row r="121" spans="2:6" x14ac:dyDescent="0.25">
      <c r="B121" s="2">
        <v>37</v>
      </c>
      <c r="C121" s="2" t="s">
        <v>24</v>
      </c>
      <c r="D121" s="2">
        <v>30.8</v>
      </c>
      <c r="E121" s="2">
        <f t="shared" si="8"/>
        <v>2.7411890352438593</v>
      </c>
      <c r="F121" s="2">
        <f t="shared" si="9"/>
        <v>-0.35599857600568185</v>
      </c>
    </row>
    <row r="122" spans="2:6" x14ac:dyDescent="0.25">
      <c r="B122" s="2" t="s">
        <v>9</v>
      </c>
      <c r="C122" s="2" t="s">
        <v>25</v>
      </c>
      <c r="D122" s="2">
        <v>12.8</v>
      </c>
      <c r="E122" s="2">
        <f t="shared" si="8"/>
        <v>1.1391954432182272</v>
      </c>
      <c r="F122" s="2">
        <f t="shared" si="9"/>
        <v>-1.495194019223909</v>
      </c>
    </row>
    <row r="123" spans="2:6" x14ac:dyDescent="0.25">
      <c r="B123" s="18" t="s">
        <v>26</v>
      </c>
      <c r="C123" s="19"/>
      <c r="D123" s="2">
        <f t="shared" ref="D123" si="10">SUM(D108:D122)</f>
        <v>1123.5999999999999</v>
      </c>
      <c r="E123" s="2">
        <f t="shared" si="8"/>
        <v>100</v>
      </c>
      <c r="F123" s="2">
        <f t="shared" si="9"/>
        <v>-101.4951940192239</v>
      </c>
    </row>
  </sheetData>
  <mergeCells count="10">
    <mergeCell ref="B103:C103"/>
    <mergeCell ref="B123:C123"/>
    <mergeCell ref="A2:C2"/>
    <mergeCell ref="A1:C1"/>
    <mergeCell ref="D1:E1"/>
    <mergeCell ref="C3:H3"/>
    <mergeCell ref="B22:C22"/>
    <mergeCell ref="B43:C43"/>
    <mergeCell ref="B62:C62"/>
    <mergeCell ref="B83:C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H127"/>
  <sheetViews>
    <sheetView tabSelected="1" workbookViewId="0">
      <selection activeCell="B29" sqref="B29:B44"/>
    </sheetView>
  </sheetViews>
  <sheetFormatPr baseColWidth="10" defaultRowHeight="15" x14ac:dyDescent="0.25"/>
  <cols>
    <col min="2" max="3" width="14" customWidth="1"/>
    <col min="4" max="4" width="18.28515625" customWidth="1"/>
    <col min="5" max="5" width="13.5703125" customWidth="1"/>
    <col min="6" max="6" width="15.7109375" customWidth="1"/>
    <col min="7" max="7" width="13.140625" customWidth="1"/>
    <col min="8" max="8" width="13.28515625" customWidth="1"/>
  </cols>
  <sheetData>
    <row r="1" spans="1:8" x14ac:dyDescent="0.25">
      <c r="A1" s="21" t="s">
        <v>42</v>
      </c>
      <c r="B1" s="21"/>
      <c r="C1" s="21"/>
      <c r="D1" s="21" t="s">
        <v>43</v>
      </c>
      <c r="E1" s="21"/>
    </row>
    <row r="2" spans="1:8" x14ac:dyDescent="0.25">
      <c r="A2" s="20"/>
      <c r="B2" s="20"/>
      <c r="C2" s="20"/>
    </row>
    <row r="3" spans="1:8" x14ac:dyDescent="0.25">
      <c r="B3" s="24"/>
      <c r="C3" s="25" t="s">
        <v>7</v>
      </c>
      <c r="D3" s="25"/>
      <c r="E3" s="25"/>
      <c r="F3" s="25"/>
      <c r="G3" s="25"/>
      <c r="H3" s="25"/>
    </row>
    <row r="4" spans="1:8" x14ac:dyDescent="0.25">
      <c r="B4" s="24"/>
      <c r="C4" s="24" t="s">
        <v>6</v>
      </c>
      <c r="D4" s="26">
        <v>43083</v>
      </c>
      <c r="E4" s="26">
        <v>43088</v>
      </c>
      <c r="F4" s="26">
        <v>43089</v>
      </c>
      <c r="G4" s="26">
        <v>43090</v>
      </c>
      <c r="H4" s="26">
        <v>43095</v>
      </c>
    </row>
    <row r="5" spans="1:8" x14ac:dyDescent="0.25">
      <c r="B5" s="24" t="s">
        <v>8</v>
      </c>
      <c r="C5" s="24" t="s">
        <v>0</v>
      </c>
      <c r="D5" s="24" t="s">
        <v>1</v>
      </c>
      <c r="E5" s="54" t="s">
        <v>2</v>
      </c>
      <c r="F5" s="54" t="s">
        <v>3</v>
      </c>
      <c r="G5" s="54" t="s">
        <v>4</v>
      </c>
      <c r="H5" s="54" t="s">
        <v>5</v>
      </c>
    </row>
    <row r="6" spans="1:8" x14ac:dyDescent="0.25">
      <c r="B6" s="24"/>
      <c r="C6" s="24"/>
      <c r="D6" s="24"/>
      <c r="E6" s="24"/>
      <c r="F6" s="24"/>
      <c r="G6" s="24"/>
      <c r="H6" s="24"/>
    </row>
    <row r="7" spans="1:8" x14ac:dyDescent="0.25">
      <c r="B7" s="27">
        <v>3360</v>
      </c>
      <c r="C7" s="27" t="s">
        <v>10</v>
      </c>
      <c r="D7" s="27">
        <v>61.8</v>
      </c>
      <c r="E7" s="27">
        <v>43.1</v>
      </c>
      <c r="F7" s="27">
        <v>33.799999999999997</v>
      </c>
      <c r="G7" s="27">
        <v>23.3</v>
      </c>
      <c r="H7" s="27">
        <v>16.8</v>
      </c>
    </row>
    <row r="8" spans="1:8" x14ac:dyDescent="0.25">
      <c r="B8" s="27">
        <v>2380</v>
      </c>
      <c r="C8" s="27" t="s">
        <v>11</v>
      </c>
      <c r="D8" s="27">
        <v>61.8</v>
      </c>
      <c r="E8" s="27">
        <v>43.1</v>
      </c>
      <c r="F8" s="27">
        <v>33.799999999999997</v>
      </c>
      <c r="G8" s="27">
        <v>23.3</v>
      </c>
      <c r="H8" s="27">
        <v>16.8</v>
      </c>
    </row>
    <row r="9" spans="1:8" x14ac:dyDescent="0.25">
      <c r="B9" s="27">
        <v>2000</v>
      </c>
      <c r="C9" s="27" t="s">
        <v>12</v>
      </c>
      <c r="D9" s="27">
        <v>70.7</v>
      </c>
      <c r="E9" s="27">
        <v>55.2</v>
      </c>
      <c r="F9" s="27">
        <v>41.1</v>
      </c>
      <c r="G9" s="27">
        <v>27</v>
      </c>
      <c r="H9" s="27">
        <v>19</v>
      </c>
    </row>
    <row r="10" spans="1:8" x14ac:dyDescent="0.25">
      <c r="B10" s="27">
        <v>1410</v>
      </c>
      <c r="C10" s="27" t="s">
        <v>13</v>
      </c>
      <c r="D10" s="27">
        <v>284.8</v>
      </c>
      <c r="E10" s="27">
        <v>227.3</v>
      </c>
      <c r="F10" s="27">
        <v>180.4</v>
      </c>
      <c r="G10" s="27">
        <v>114.2</v>
      </c>
      <c r="H10" s="27">
        <v>75.7</v>
      </c>
    </row>
    <row r="11" spans="1:8" x14ac:dyDescent="0.25">
      <c r="B11" s="27">
        <v>840</v>
      </c>
      <c r="C11" s="27" t="s">
        <v>14</v>
      </c>
      <c r="D11" s="27">
        <v>264.5</v>
      </c>
      <c r="E11" s="27">
        <v>271.39999999999998</v>
      </c>
      <c r="F11" s="27">
        <v>261.89999999999998</v>
      </c>
      <c r="G11" s="27">
        <v>207.2</v>
      </c>
      <c r="H11" s="27">
        <v>150.9</v>
      </c>
    </row>
    <row r="12" spans="1:8" x14ac:dyDescent="0.25">
      <c r="B12" s="27">
        <v>590</v>
      </c>
      <c r="C12" s="27" t="s">
        <v>15</v>
      </c>
      <c r="D12" s="27">
        <v>119.4</v>
      </c>
      <c r="E12" s="27">
        <v>121.8</v>
      </c>
      <c r="F12" s="27">
        <v>130.4</v>
      </c>
      <c r="G12" s="27">
        <v>139.69999999999999</v>
      </c>
      <c r="H12" s="27">
        <v>126.8</v>
      </c>
    </row>
    <row r="13" spans="1:8" x14ac:dyDescent="0.25">
      <c r="B13" s="27">
        <v>420</v>
      </c>
      <c r="C13" s="27" t="s">
        <v>16</v>
      </c>
      <c r="D13" s="27">
        <v>87</v>
      </c>
      <c r="E13" s="27">
        <v>94.4</v>
      </c>
      <c r="F13" s="27">
        <v>97.3</v>
      </c>
      <c r="G13" s="27">
        <v>111.5</v>
      </c>
      <c r="H13" s="27">
        <v>122.9</v>
      </c>
    </row>
    <row r="14" spans="1:8" x14ac:dyDescent="0.25">
      <c r="B14" s="27">
        <v>297</v>
      </c>
      <c r="C14" s="27" t="s">
        <v>17</v>
      </c>
      <c r="D14" s="27">
        <v>62.6</v>
      </c>
      <c r="E14" s="27">
        <v>79.400000000000006</v>
      </c>
      <c r="F14" s="27">
        <v>92.1</v>
      </c>
      <c r="G14" s="27">
        <v>111.6</v>
      </c>
      <c r="H14" s="27">
        <v>125.3</v>
      </c>
    </row>
    <row r="15" spans="1:8" x14ac:dyDescent="0.25">
      <c r="B15" s="27">
        <v>210</v>
      </c>
      <c r="C15" s="27" t="s">
        <v>18</v>
      </c>
      <c r="D15" s="27">
        <v>46.6</v>
      </c>
      <c r="E15" s="27">
        <v>60.4</v>
      </c>
      <c r="F15" s="27">
        <v>72.400000000000006</v>
      </c>
      <c r="G15" s="27">
        <v>93</v>
      </c>
      <c r="H15" s="27">
        <v>110.2</v>
      </c>
    </row>
    <row r="16" spans="1:8" x14ac:dyDescent="0.25">
      <c r="B16" s="27">
        <v>149</v>
      </c>
      <c r="C16" s="27" t="s">
        <v>19</v>
      </c>
      <c r="D16" s="27">
        <v>34.1</v>
      </c>
      <c r="E16" s="27">
        <v>45.5</v>
      </c>
      <c r="F16" s="27">
        <v>55.9</v>
      </c>
      <c r="G16" s="27">
        <v>73.400000000000006</v>
      </c>
      <c r="H16" s="27">
        <v>90.9</v>
      </c>
    </row>
    <row r="17" spans="2:8" x14ac:dyDescent="0.25">
      <c r="B17" s="27">
        <v>105</v>
      </c>
      <c r="C17" s="27" t="s">
        <v>20</v>
      </c>
      <c r="D17" s="27">
        <v>28.4</v>
      </c>
      <c r="E17" s="27">
        <v>37.299999999999997</v>
      </c>
      <c r="F17" s="27">
        <v>46</v>
      </c>
      <c r="G17" s="27">
        <v>61.4</v>
      </c>
      <c r="H17" s="27">
        <v>77</v>
      </c>
    </row>
    <row r="18" spans="2:8" x14ac:dyDescent="0.25">
      <c r="B18" s="27">
        <v>74</v>
      </c>
      <c r="C18" s="27" t="s">
        <v>21</v>
      </c>
      <c r="D18" s="27">
        <v>21.1</v>
      </c>
      <c r="E18" s="27">
        <v>29.7</v>
      </c>
      <c r="F18" s="27">
        <v>36.700000000000003</v>
      </c>
      <c r="G18" s="27">
        <v>51.2</v>
      </c>
      <c r="H18" s="27">
        <v>69.3</v>
      </c>
    </row>
    <row r="19" spans="2:8" x14ac:dyDescent="0.25">
      <c r="B19" s="27">
        <v>53</v>
      </c>
      <c r="C19" s="27" t="s">
        <v>22</v>
      </c>
      <c r="D19" s="27">
        <v>19.7</v>
      </c>
      <c r="E19" s="27">
        <v>24.9</v>
      </c>
      <c r="F19" s="27">
        <v>31.3</v>
      </c>
      <c r="G19" s="27">
        <v>40</v>
      </c>
      <c r="H19" s="27">
        <v>55.7</v>
      </c>
    </row>
    <row r="20" spans="2:8" x14ac:dyDescent="0.25">
      <c r="B20" s="27">
        <v>44</v>
      </c>
      <c r="C20" s="27" t="s">
        <v>23</v>
      </c>
      <c r="D20" s="27">
        <v>11.4</v>
      </c>
      <c r="E20" s="27">
        <v>14.8</v>
      </c>
      <c r="F20" s="27">
        <v>21.2</v>
      </c>
      <c r="G20" s="27">
        <v>29.7</v>
      </c>
      <c r="H20" s="27">
        <v>39.5</v>
      </c>
    </row>
    <row r="21" spans="2:8" x14ac:dyDescent="0.25">
      <c r="B21" s="27">
        <v>37</v>
      </c>
      <c r="C21" s="27" t="s">
        <v>24</v>
      </c>
      <c r="D21" s="27">
        <v>12.7</v>
      </c>
      <c r="E21" s="27">
        <v>17.2</v>
      </c>
      <c r="F21" s="27">
        <v>20.6</v>
      </c>
      <c r="G21" s="27">
        <v>29.8</v>
      </c>
      <c r="H21" s="27">
        <v>30.8</v>
      </c>
    </row>
    <row r="22" spans="2:8" x14ac:dyDescent="0.25">
      <c r="B22" s="27" t="s">
        <v>9</v>
      </c>
      <c r="C22" s="27" t="s">
        <v>25</v>
      </c>
      <c r="D22" s="27">
        <v>11.2</v>
      </c>
      <c r="E22" s="27">
        <v>13.1</v>
      </c>
      <c r="F22" s="27">
        <v>11.8</v>
      </c>
      <c r="G22" s="27">
        <v>14.5</v>
      </c>
      <c r="H22" s="27">
        <v>12.8</v>
      </c>
    </row>
    <row r="23" spans="2:8" x14ac:dyDescent="0.25">
      <c r="B23" s="25" t="s">
        <v>26</v>
      </c>
      <c r="C23" s="25"/>
      <c r="D23" s="27">
        <v>1136</v>
      </c>
      <c r="E23" s="27">
        <v>1135.5</v>
      </c>
      <c r="F23" s="27">
        <v>1132.5</v>
      </c>
      <c r="G23" s="27">
        <v>1127.5</v>
      </c>
      <c r="H23" s="27">
        <v>1123.5999999999999</v>
      </c>
    </row>
    <row r="27" spans="2:8" x14ac:dyDescent="0.25">
      <c r="B27" s="28" t="s">
        <v>8</v>
      </c>
      <c r="C27" s="29" t="s">
        <v>0</v>
      </c>
      <c r="D27" s="29" t="s">
        <v>1</v>
      </c>
      <c r="E27" s="29" t="s">
        <v>27</v>
      </c>
      <c r="F27" s="30" t="s">
        <v>28</v>
      </c>
    </row>
    <row r="28" spans="2:8" x14ac:dyDescent="0.25">
      <c r="B28" s="31"/>
      <c r="C28" s="32"/>
      <c r="D28" s="32"/>
      <c r="E28" s="32"/>
      <c r="F28" s="33"/>
    </row>
    <row r="29" spans="2:8" x14ac:dyDescent="0.25">
      <c r="B29" s="34">
        <v>3360</v>
      </c>
      <c r="C29" s="34" t="s">
        <v>10</v>
      </c>
      <c r="D29" s="34">
        <v>61.8</v>
      </c>
      <c r="E29" s="34"/>
      <c r="F29" s="34"/>
      <c r="G29" s="12" t="s">
        <v>37</v>
      </c>
      <c r="H29" s="11">
        <f>LOG10(B31/B32)</f>
        <v>0.15181088300860132</v>
      </c>
    </row>
    <row r="30" spans="2:8" x14ac:dyDescent="0.25">
      <c r="B30" s="34">
        <v>2380</v>
      </c>
      <c r="C30" s="34" t="s">
        <v>11</v>
      </c>
      <c r="D30" s="34">
        <v>61.8</v>
      </c>
      <c r="E30" s="47">
        <v>5.4401408450704203</v>
      </c>
      <c r="F30" s="47">
        <v>94.559859154929583</v>
      </c>
      <c r="G30" s="14" t="s">
        <v>38</v>
      </c>
      <c r="H30" s="11">
        <f>LOG10(F31/F32)</f>
        <v>0.1449697319667565</v>
      </c>
    </row>
    <row r="31" spans="2:8" x14ac:dyDescent="0.25">
      <c r="B31" s="34">
        <v>2000</v>
      </c>
      <c r="C31" s="34" t="s">
        <v>12</v>
      </c>
      <c r="D31" s="34">
        <v>70.7</v>
      </c>
      <c r="E31" s="47">
        <v>6.2235915492957732</v>
      </c>
      <c r="F31" s="47">
        <v>88.336267605633807</v>
      </c>
      <c r="G31" s="14" t="s">
        <v>39</v>
      </c>
      <c r="H31" s="11">
        <f>(H29/H30)</f>
        <v>1.0471902027342754</v>
      </c>
    </row>
    <row r="32" spans="2:8" x14ac:dyDescent="0.25">
      <c r="B32" s="34">
        <v>1410</v>
      </c>
      <c r="C32" s="34" t="s">
        <v>13</v>
      </c>
      <c r="D32" s="34">
        <v>284.8</v>
      </c>
      <c r="E32" s="47">
        <v>25.070422535211261</v>
      </c>
      <c r="F32" s="47">
        <v>63.265845070422543</v>
      </c>
      <c r="G32" s="14"/>
      <c r="H32" s="1"/>
    </row>
    <row r="33" spans="2:8" x14ac:dyDescent="0.25">
      <c r="B33" s="34">
        <v>840</v>
      </c>
      <c r="C33" s="34" t="s">
        <v>14</v>
      </c>
      <c r="D33" s="34">
        <v>264.5</v>
      </c>
      <c r="E33" s="47">
        <v>23.283450704225299</v>
      </c>
      <c r="F33" s="47">
        <v>39.982394366197198</v>
      </c>
      <c r="G33" s="14" t="s">
        <v>40</v>
      </c>
      <c r="H33" s="11">
        <f>LOG10(B31)-(H31*LOG10(E31/80))</f>
        <v>4.4624151428829126</v>
      </c>
    </row>
    <row r="34" spans="2:8" x14ac:dyDescent="0.25">
      <c r="B34" s="34">
        <v>590</v>
      </c>
      <c r="C34" s="34" t="s">
        <v>15</v>
      </c>
      <c r="D34" s="34">
        <v>119.4</v>
      </c>
      <c r="E34" s="47">
        <v>10.510563380281688</v>
      </c>
      <c r="F34" s="47">
        <v>29.47183098591551</v>
      </c>
      <c r="G34" s="14" t="s">
        <v>41</v>
      </c>
      <c r="H34" s="15">
        <f>10^(H33)</f>
        <v>29001.14487834835</v>
      </c>
    </row>
    <row r="35" spans="2:8" x14ac:dyDescent="0.25">
      <c r="B35" s="34">
        <v>420</v>
      </c>
      <c r="C35" s="34" t="s">
        <v>16</v>
      </c>
      <c r="D35" s="34">
        <v>87</v>
      </c>
      <c r="E35" s="47">
        <v>7.6584507042253502</v>
      </c>
      <c r="F35" s="47">
        <v>21.813380281690158</v>
      </c>
    </row>
    <row r="36" spans="2:8" x14ac:dyDescent="0.25">
      <c r="B36" s="34">
        <v>297</v>
      </c>
      <c r="C36" s="34" t="s">
        <v>17</v>
      </c>
      <c r="D36" s="34">
        <v>62.6</v>
      </c>
      <c r="E36" s="47">
        <v>5.5105633802816891</v>
      </c>
      <c r="F36" s="47">
        <v>16.302816901408502</v>
      </c>
    </row>
    <row r="37" spans="2:8" x14ac:dyDescent="0.25">
      <c r="B37" s="34">
        <v>210</v>
      </c>
      <c r="C37" s="34" t="s">
        <v>18</v>
      </c>
      <c r="D37" s="34">
        <v>46.6</v>
      </c>
      <c r="E37" s="47">
        <v>4.1021126760563371</v>
      </c>
      <c r="F37" s="47">
        <v>12.200704225352133</v>
      </c>
    </row>
    <row r="38" spans="2:8" x14ac:dyDescent="0.25">
      <c r="B38" s="34">
        <v>149</v>
      </c>
      <c r="C38" s="34" t="s">
        <v>19</v>
      </c>
      <c r="D38" s="34">
        <v>34.1</v>
      </c>
      <c r="E38" s="47">
        <v>3.0017605633802811</v>
      </c>
      <c r="F38" s="47">
        <v>9.1989436619718532</v>
      </c>
    </row>
    <row r="39" spans="2:8" x14ac:dyDescent="0.25">
      <c r="B39" s="34">
        <v>105</v>
      </c>
      <c r="C39" s="34" t="s">
        <v>20</v>
      </c>
      <c r="D39" s="34">
        <v>28.4</v>
      </c>
      <c r="E39" s="47">
        <v>2.4999999999999996</v>
      </c>
      <c r="F39" s="47">
        <v>6.6989436619718532</v>
      </c>
    </row>
    <row r="40" spans="2:8" x14ac:dyDescent="0.25">
      <c r="B40" s="34">
        <v>74</v>
      </c>
      <c r="C40" s="34" t="s">
        <v>21</v>
      </c>
      <c r="D40" s="34">
        <v>21.1</v>
      </c>
      <c r="E40" s="47">
        <v>1.8573943661971828</v>
      </c>
      <c r="F40" s="47">
        <v>4.8415492957746702</v>
      </c>
    </row>
    <row r="41" spans="2:8" x14ac:dyDescent="0.25">
      <c r="B41" s="34">
        <v>53</v>
      </c>
      <c r="C41" s="34" t="s">
        <v>22</v>
      </c>
      <c r="D41" s="34">
        <v>19.7</v>
      </c>
      <c r="E41" s="47">
        <v>1.7341549295774645</v>
      </c>
      <c r="F41" s="47">
        <v>3.1073943661972057</v>
      </c>
    </row>
    <row r="42" spans="2:8" x14ac:dyDescent="0.25">
      <c r="B42" s="34">
        <v>44</v>
      </c>
      <c r="C42" s="34" t="s">
        <v>23</v>
      </c>
      <c r="D42" s="34">
        <v>11.4</v>
      </c>
      <c r="E42" s="47">
        <v>1.0035211267605633</v>
      </c>
      <c r="F42" s="47">
        <v>2.1038732394366422</v>
      </c>
    </row>
    <row r="43" spans="2:8" x14ac:dyDescent="0.25">
      <c r="B43" s="34">
        <v>37</v>
      </c>
      <c r="C43" s="34" t="s">
        <v>24</v>
      </c>
      <c r="D43" s="34">
        <v>12.7</v>
      </c>
      <c r="E43" s="47">
        <v>1.117957746478873</v>
      </c>
      <c r="F43" s="47">
        <v>0.98591549295776915</v>
      </c>
    </row>
    <row r="44" spans="2:8" x14ac:dyDescent="0.25">
      <c r="B44" s="34" t="s">
        <v>9</v>
      </c>
      <c r="C44" s="34" t="s">
        <v>25</v>
      </c>
      <c r="D44" s="34">
        <v>11.2</v>
      </c>
      <c r="E44" s="47">
        <v>0.98591549295774628</v>
      </c>
      <c r="F44" s="47">
        <v>0</v>
      </c>
    </row>
    <row r="45" spans="2:8" x14ac:dyDescent="0.25">
      <c r="B45" s="35" t="s">
        <v>26</v>
      </c>
      <c r="C45" s="35"/>
      <c r="D45" s="34">
        <v>1132.9000000000001</v>
      </c>
      <c r="E45" s="47">
        <v>100</v>
      </c>
      <c r="F45" s="48"/>
    </row>
    <row r="47" spans="2:8" x14ac:dyDescent="0.25">
      <c r="B47" s="37" t="s">
        <v>8</v>
      </c>
      <c r="C47" s="38" t="s">
        <v>0</v>
      </c>
      <c r="D47" s="38" t="s">
        <v>29</v>
      </c>
      <c r="E47" s="38" t="s">
        <v>27</v>
      </c>
      <c r="F47" s="39" t="s">
        <v>28</v>
      </c>
      <c r="G47" s="13"/>
    </row>
    <row r="48" spans="2:8" x14ac:dyDescent="0.25">
      <c r="B48" s="40"/>
      <c r="C48" s="41"/>
      <c r="D48" s="41"/>
      <c r="E48" s="41"/>
      <c r="F48" s="42"/>
      <c r="G48" s="14" t="s">
        <v>37</v>
      </c>
      <c r="H48" s="5">
        <f>(B51/B52)</f>
        <v>1.4184397163120568</v>
      </c>
    </row>
    <row r="49" spans="2:8" x14ac:dyDescent="0.25">
      <c r="B49" s="2">
        <v>3360</v>
      </c>
      <c r="C49" s="2" t="s">
        <v>10</v>
      </c>
      <c r="D49" s="2"/>
      <c r="E49" s="2"/>
      <c r="F49" s="2"/>
      <c r="G49" s="14" t="s">
        <v>38</v>
      </c>
      <c r="H49" s="5">
        <f>(F51/F52)</f>
        <v>1.2055606198723792</v>
      </c>
    </row>
    <row r="50" spans="2:8" x14ac:dyDescent="0.25">
      <c r="B50" s="2">
        <v>2380</v>
      </c>
      <c r="C50" s="2" t="s">
        <v>11</v>
      </c>
      <c r="D50" s="2">
        <v>33.799999999999997</v>
      </c>
      <c r="E50" s="45">
        <f>(D50*100)/D65</f>
        <v>2.9834936887633505</v>
      </c>
      <c r="F50" s="45">
        <f>(100-E50)</f>
        <v>97.016506311236654</v>
      </c>
      <c r="G50" s="14" t="s">
        <v>39</v>
      </c>
      <c r="H50" s="5">
        <f>H48/H49</f>
        <v>1.1765809971979784</v>
      </c>
    </row>
    <row r="51" spans="2:8" x14ac:dyDescent="0.25">
      <c r="B51" s="17">
        <v>2000</v>
      </c>
      <c r="C51" s="17" t="s">
        <v>12</v>
      </c>
      <c r="D51" s="17">
        <v>41.1</v>
      </c>
      <c r="E51" s="46">
        <f>(D51*100)/D65</f>
        <v>3.6278577103009977</v>
      </c>
      <c r="F51" s="46">
        <f>F50-E51</f>
        <v>93.388648600935653</v>
      </c>
      <c r="G51" s="16"/>
      <c r="H51" s="5"/>
    </row>
    <row r="52" spans="2:8" x14ac:dyDescent="0.25">
      <c r="B52" s="17">
        <v>1410</v>
      </c>
      <c r="C52" s="17" t="s">
        <v>13</v>
      </c>
      <c r="D52" s="17">
        <v>180.4</v>
      </c>
      <c r="E52" s="46">
        <f>(D52*100)/D65</f>
        <v>15.923735545944039</v>
      </c>
      <c r="F52" s="46">
        <f t="shared" ref="F52:F65" si="0">F51-E52</f>
        <v>77.464913054991612</v>
      </c>
      <c r="G52" s="14" t="s">
        <v>40</v>
      </c>
      <c r="H52" s="5">
        <f>LOG10(B51)-(H50*LOG10(E51/80))</f>
        <v>4.8816956668785565</v>
      </c>
    </row>
    <row r="53" spans="2:8" x14ac:dyDescent="0.25">
      <c r="B53" s="2">
        <v>840</v>
      </c>
      <c r="C53" s="2" t="s">
        <v>14</v>
      </c>
      <c r="D53" s="2">
        <v>261.89999999999998</v>
      </c>
      <c r="E53" s="45">
        <f>(D53*100)/$D$65</f>
        <v>23.117662635713653</v>
      </c>
      <c r="F53" s="45">
        <f t="shared" si="0"/>
        <v>54.347250419277955</v>
      </c>
      <c r="G53" s="14" t="s">
        <v>41</v>
      </c>
      <c r="H53" s="14">
        <f>10^(H52)</f>
        <v>76154.516800996586</v>
      </c>
    </row>
    <row r="54" spans="2:8" x14ac:dyDescent="0.25">
      <c r="B54" s="2">
        <v>590</v>
      </c>
      <c r="C54" s="2" t="s">
        <v>15</v>
      </c>
      <c r="D54" s="2">
        <v>130.4</v>
      </c>
      <c r="E54" s="45">
        <f t="shared" ref="E54:E65" si="1">(D54*100)/$D$65</f>
        <v>11.510283343631389</v>
      </c>
      <c r="F54" s="45">
        <f t="shared" si="0"/>
        <v>42.836967075646569</v>
      </c>
      <c r="G54" s="13"/>
    </row>
    <row r="55" spans="2:8" x14ac:dyDescent="0.25">
      <c r="B55" s="2">
        <v>420</v>
      </c>
      <c r="C55" s="2" t="s">
        <v>16</v>
      </c>
      <c r="D55" s="2">
        <v>97.3</v>
      </c>
      <c r="E55" s="45">
        <f t="shared" si="1"/>
        <v>8.5885779857004163</v>
      </c>
      <c r="F55" s="45">
        <f t="shared" si="0"/>
        <v>34.248389089946151</v>
      </c>
      <c r="G55" s="13"/>
    </row>
    <row r="56" spans="2:8" x14ac:dyDescent="0.25">
      <c r="B56" s="2">
        <v>297</v>
      </c>
      <c r="C56" s="2" t="s">
        <v>17</v>
      </c>
      <c r="D56" s="2">
        <v>92.1</v>
      </c>
      <c r="E56" s="45">
        <f t="shared" si="1"/>
        <v>8.1295789566599002</v>
      </c>
      <c r="F56" s="45">
        <f t="shared" si="0"/>
        <v>26.118810133286253</v>
      </c>
      <c r="G56" s="13"/>
    </row>
    <row r="57" spans="2:8" x14ac:dyDescent="0.25">
      <c r="B57" s="2">
        <v>210</v>
      </c>
      <c r="C57" s="2" t="s">
        <v>18</v>
      </c>
      <c r="D57" s="2">
        <v>72.400000000000006</v>
      </c>
      <c r="E57" s="45">
        <f t="shared" si="1"/>
        <v>6.3906787889487173</v>
      </c>
      <c r="F57" s="45">
        <f t="shared" si="0"/>
        <v>19.728131344337534</v>
      </c>
      <c r="G57" s="13"/>
    </row>
    <row r="58" spans="2:8" x14ac:dyDescent="0.25">
      <c r="B58" s="2">
        <v>149</v>
      </c>
      <c r="C58" s="2" t="s">
        <v>19</v>
      </c>
      <c r="D58" s="2">
        <v>55.9</v>
      </c>
      <c r="E58" s="45">
        <f t="shared" si="1"/>
        <v>4.9342395621855424</v>
      </c>
      <c r="F58" s="45">
        <f t="shared" si="0"/>
        <v>14.793891782151992</v>
      </c>
      <c r="G58" s="13"/>
    </row>
    <row r="59" spans="2:8" x14ac:dyDescent="0.25">
      <c r="B59" s="2">
        <v>105</v>
      </c>
      <c r="C59" s="2" t="s">
        <v>20</v>
      </c>
      <c r="D59" s="2">
        <v>46</v>
      </c>
      <c r="E59" s="45">
        <f t="shared" si="1"/>
        <v>4.0603760261276376</v>
      </c>
      <c r="F59" s="45">
        <f t="shared" si="0"/>
        <v>10.733515756024353</v>
      </c>
      <c r="G59" s="13"/>
    </row>
    <row r="60" spans="2:8" x14ac:dyDescent="0.25">
      <c r="B60" s="2">
        <v>74</v>
      </c>
      <c r="C60" s="2" t="s">
        <v>21</v>
      </c>
      <c r="D60" s="2">
        <v>36.700000000000003</v>
      </c>
      <c r="E60" s="45">
        <f t="shared" si="1"/>
        <v>3.2394739164974853</v>
      </c>
      <c r="F60" s="45">
        <f t="shared" si="0"/>
        <v>7.4940418395268678</v>
      </c>
      <c r="G60" s="13"/>
    </row>
    <row r="61" spans="2:8" x14ac:dyDescent="0.25">
      <c r="B61" s="2">
        <v>53</v>
      </c>
      <c r="C61" s="2" t="s">
        <v>22</v>
      </c>
      <c r="D61" s="2">
        <v>31.3</v>
      </c>
      <c r="E61" s="45">
        <f t="shared" si="1"/>
        <v>2.7628210786477188</v>
      </c>
      <c r="F61" s="45">
        <f t="shared" si="0"/>
        <v>4.7312207608791486</v>
      </c>
      <c r="G61" s="13"/>
    </row>
    <row r="62" spans="2:8" x14ac:dyDescent="0.25">
      <c r="B62" s="2">
        <v>44</v>
      </c>
      <c r="C62" s="2" t="s">
        <v>23</v>
      </c>
      <c r="D62" s="2">
        <v>21.2</v>
      </c>
      <c r="E62" s="45">
        <f t="shared" si="1"/>
        <v>1.8713037337805634</v>
      </c>
      <c r="F62" s="45">
        <f t="shared" si="0"/>
        <v>2.859917027098585</v>
      </c>
      <c r="G62" s="13"/>
    </row>
    <row r="63" spans="2:8" x14ac:dyDescent="0.25">
      <c r="B63" s="2">
        <v>37</v>
      </c>
      <c r="C63" s="2" t="s">
        <v>24</v>
      </c>
      <c r="D63" s="2">
        <v>20.6</v>
      </c>
      <c r="E63" s="45">
        <f t="shared" si="1"/>
        <v>1.8183423073528115</v>
      </c>
      <c r="F63" s="45">
        <f t="shared" si="0"/>
        <v>1.0415747197457734</v>
      </c>
      <c r="G63" s="13"/>
    </row>
    <row r="64" spans="2:8" x14ac:dyDescent="0.25">
      <c r="B64" s="2" t="s">
        <v>9</v>
      </c>
      <c r="C64" s="2" t="s">
        <v>25</v>
      </c>
      <c r="D64" s="2">
        <v>11.8</v>
      </c>
      <c r="E64" s="45">
        <f t="shared" si="1"/>
        <v>1.0415747197457852</v>
      </c>
      <c r="F64" s="45">
        <f t="shared" si="0"/>
        <v>-1.1768364061026659E-14</v>
      </c>
    </row>
    <row r="65" spans="2:8" x14ac:dyDescent="0.25">
      <c r="B65" s="23" t="s">
        <v>26</v>
      </c>
      <c r="C65" s="23"/>
      <c r="D65" s="2">
        <f>SUM(D50:D64)</f>
        <v>1132.8999999999999</v>
      </c>
      <c r="E65" s="45">
        <f t="shared" si="1"/>
        <v>100</v>
      </c>
      <c r="F65" s="45">
        <f t="shared" si="0"/>
        <v>-100.00000000000001</v>
      </c>
    </row>
    <row r="70" spans="2:8" x14ac:dyDescent="0.25">
      <c r="B70" s="37" t="s">
        <v>8</v>
      </c>
      <c r="C70" s="38" t="s">
        <v>30</v>
      </c>
      <c r="D70" s="38" t="s">
        <v>31</v>
      </c>
      <c r="E70" s="38" t="s">
        <v>32</v>
      </c>
      <c r="F70" s="39" t="s">
        <v>33</v>
      </c>
    </row>
    <row r="71" spans="2:8" x14ac:dyDescent="0.25">
      <c r="B71" s="40"/>
      <c r="C71" s="41"/>
      <c r="D71" s="41"/>
      <c r="E71" s="41"/>
      <c r="F71" s="42"/>
    </row>
    <row r="72" spans="2:8" x14ac:dyDescent="0.25">
      <c r="B72" s="2">
        <v>2380</v>
      </c>
      <c r="C72" s="2" t="s">
        <v>11</v>
      </c>
      <c r="D72" s="2">
        <v>43.1</v>
      </c>
      <c r="E72" s="45">
        <f>(D72*100)/$D$87</f>
        <v>3.7956847203874946</v>
      </c>
      <c r="F72" s="45">
        <f>(100-E72)</f>
        <v>96.204315279612501</v>
      </c>
    </row>
    <row r="73" spans="2:8" x14ac:dyDescent="0.25">
      <c r="B73" s="17">
        <v>2000</v>
      </c>
      <c r="C73" s="17" t="s">
        <v>12</v>
      </c>
      <c r="D73" s="17">
        <v>55.2</v>
      </c>
      <c r="E73" s="46">
        <f t="shared" ref="E73:E87" si="2">(D73*100)/$D$87</f>
        <v>4.861294583883752</v>
      </c>
      <c r="F73" s="46">
        <f>F72-E73</f>
        <v>91.343020695728754</v>
      </c>
    </row>
    <row r="74" spans="2:8" x14ac:dyDescent="0.25">
      <c r="B74" s="17">
        <v>1410</v>
      </c>
      <c r="C74" s="17" t="s">
        <v>13</v>
      </c>
      <c r="D74" s="17">
        <v>227.3</v>
      </c>
      <c r="E74" s="46">
        <f t="shared" si="2"/>
        <v>20.01761338617349</v>
      </c>
      <c r="F74" s="46">
        <f t="shared" ref="F74:F86" si="3">F73-E74</f>
        <v>71.32540730955526</v>
      </c>
    </row>
    <row r="75" spans="2:8" x14ac:dyDescent="0.25">
      <c r="B75" s="2">
        <v>840</v>
      </c>
      <c r="C75" s="2" t="s">
        <v>14</v>
      </c>
      <c r="D75" s="2">
        <v>271.39999999999998</v>
      </c>
      <c r="E75" s="45">
        <f t="shared" si="2"/>
        <v>23.901365037428441</v>
      </c>
      <c r="F75" s="45">
        <f t="shared" si="3"/>
        <v>47.424042272126819</v>
      </c>
      <c r="G75" s="14" t="s">
        <v>37</v>
      </c>
      <c r="H75" s="1">
        <f>B73/B74</f>
        <v>1.4184397163120568</v>
      </c>
    </row>
    <row r="76" spans="2:8" x14ac:dyDescent="0.25">
      <c r="B76" s="2">
        <v>590</v>
      </c>
      <c r="C76" s="2" t="s">
        <v>15</v>
      </c>
      <c r="D76" s="2">
        <v>121.8</v>
      </c>
      <c r="E76" s="45">
        <f t="shared" si="2"/>
        <v>10.726552179656538</v>
      </c>
      <c r="F76" s="45">
        <f t="shared" si="3"/>
        <v>36.697490092470282</v>
      </c>
      <c r="G76" s="14" t="s">
        <v>38</v>
      </c>
      <c r="H76" s="1">
        <f>(F73/F74)</f>
        <v>1.2806519323373255</v>
      </c>
    </row>
    <row r="77" spans="2:8" x14ac:dyDescent="0.25">
      <c r="B77" s="2">
        <v>420</v>
      </c>
      <c r="C77" s="2" t="s">
        <v>16</v>
      </c>
      <c r="D77" s="2">
        <v>94.4</v>
      </c>
      <c r="E77" s="45">
        <f t="shared" si="2"/>
        <v>8.313518273888155</v>
      </c>
      <c r="F77" s="45">
        <f t="shared" si="3"/>
        <v>28.383971818582125</v>
      </c>
      <c r="G77" s="14" t="s">
        <v>39</v>
      </c>
      <c r="H77" s="1">
        <f>(H75/H76)</f>
        <v>1.1075919072899487</v>
      </c>
    </row>
    <row r="78" spans="2:8" x14ac:dyDescent="0.25">
      <c r="B78" s="2">
        <v>297</v>
      </c>
      <c r="C78" s="2" t="s">
        <v>17</v>
      </c>
      <c r="D78" s="2">
        <v>79.400000000000006</v>
      </c>
      <c r="E78" s="45">
        <f t="shared" si="2"/>
        <v>6.9925143108762668</v>
      </c>
      <c r="F78" s="45">
        <f t="shared" si="3"/>
        <v>21.391457507705859</v>
      </c>
      <c r="G78" s="14"/>
      <c r="H78" s="1"/>
    </row>
    <row r="79" spans="2:8" x14ac:dyDescent="0.25">
      <c r="B79" s="2">
        <v>210</v>
      </c>
      <c r="C79" s="2" t="s">
        <v>18</v>
      </c>
      <c r="D79" s="2">
        <v>60.4</v>
      </c>
      <c r="E79" s="45">
        <f t="shared" si="2"/>
        <v>5.3192426243945397</v>
      </c>
      <c r="F79" s="45">
        <f t="shared" si="3"/>
        <v>16.072214883311318</v>
      </c>
      <c r="G79" s="14" t="s">
        <v>40</v>
      </c>
      <c r="H79" s="1">
        <f>LOG10(B73)-(H77*LOG10(F73/80))</f>
        <v>3.2372488919738305</v>
      </c>
    </row>
    <row r="80" spans="2:8" x14ac:dyDescent="0.25">
      <c r="B80" s="2">
        <v>149</v>
      </c>
      <c r="C80" s="2" t="s">
        <v>19</v>
      </c>
      <c r="D80" s="2">
        <v>45.5</v>
      </c>
      <c r="E80" s="45">
        <f t="shared" si="2"/>
        <v>4.0070453544693967</v>
      </c>
      <c r="F80" s="45">
        <f t="shared" si="3"/>
        <v>12.065169528841921</v>
      </c>
      <c r="G80" s="14" t="s">
        <v>41</v>
      </c>
      <c r="H80" s="12">
        <f>10^H79</f>
        <v>1726.8272444377594</v>
      </c>
    </row>
    <row r="81" spans="2:8" x14ac:dyDescent="0.25">
      <c r="B81" s="2">
        <v>105</v>
      </c>
      <c r="C81" s="2" t="s">
        <v>20</v>
      </c>
      <c r="D81" s="2">
        <v>37.299999999999997</v>
      </c>
      <c r="E81" s="45">
        <f t="shared" si="2"/>
        <v>3.2848965213562304</v>
      </c>
      <c r="F81" s="45">
        <f t="shared" si="3"/>
        <v>8.7802730074856896</v>
      </c>
    </row>
    <row r="82" spans="2:8" x14ac:dyDescent="0.25">
      <c r="B82" s="2">
        <v>74</v>
      </c>
      <c r="C82" s="2" t="s">
        <v>21</v>
      </c>
      <c r="D82" s="2">
        <v>29.7</v>
      </c>
      <c r="E82" s="45">
        <f t="shared" si="2"/>
        <v>2.6155878467635403</v>
      </c>
      <c r="F82" s="45">
        <f t="shared" si="3"/>
        <v>6.1646851607221489</v>
      </c>
    </row>
    <row r="83" spans="2:8" x14ac:dyDescent="0.25">
      <c r="B83" s="2">
        <v>53</v>
      </c>
      <c r="C83" s="2" t="s">
        <v>22</v>
      </c>
      <c r="D83" s="2">
        <v>24.9</v>
      </c>
      <c r="E83" s="45">
        <f t="shared" si="2"/>
        <v>2.1928665785997357</v>
      </c>
      <c r="F83" s="45">
        <f t="shared" si="3"/>
        <v>3.9718185821224132</v>
      </c>
    </row>
    <row r="84" spans="2:8" x14ac:dyDescent="0.25">
      <c r="B84" s="2">
        <v>44</v>
      </c>
      <c r="C84" s="2" t="s">
        <v>23</v>
      </c>
      <c r="D84" s="2">
        <v>14.8</v>
      </c>
      <c r="E84" s="45">
        <f t="shared" si="2"/>
        <v>1.3033905768383971</v>
      </c>
      <c r="F84" s="45">
        <f t="shared" si="3"/>
        <v>2.6684280052840164</v>
      </c>
    </row>
    <row r="85" spans="2:8" x14ac:dyDescent="0.25">
      <c r="B85" s="2">
        <v>37</v>
      </c>
      <c r="C85" s="2" t="s">
        <v>24</v>
      </c>
      <c r="D85" s="2">
        <v>17.2</v>
      </c>
      <c r="E85" s="45">
        <f t="shared" si="2"/>
        <v>1.5147512109202994</v>
      </c>
      <c r="F85" s="45">
        <f t="shared" si="3"/>
        <v>1.153676794363717</v>
      </c>
    </row>
    <row r="86" spans="2:8" x14ac:dyDescent="0.25">
      <c r="B86" s="2" t="s">
        <v>9</v>
      </c>
      <c r="C86" s="2" t="s">
        <v>25</v>
      </c>
      <c r="D86" s="2">
        <v>13.1</v>
      </c>
      <c r="E86" s="45">
        <f t="shared" si="2"/>
        <v>1.1536767943637165</v>
      </c>
      <c r="F86" s="45">
        <f t="shared" si="3"/>
        <v>0</v>
      </c>
    </row>
    <row r="87" spans="2:8" x14ac:dyDescent="0.25">
      <c r="B87" s="18" t="s">
        <v>26</v>
      </c>
      <c r="C87" s="19"/>
      <c r="D87" s="2">
        <f t="shared" ref="D87" si="4">SUM(D72:D86)</f>
        <v>1135.5</v>
      </c>
      <c r="E87" s="45">
        <f t="shared" si="2"/>
        <v>100</v>
      </c>
      <c r="F87" s="45">
        <f>F86-E87</f>
        <v>-100</v>
      </c>
    </row>
    <row r="89" spans="2:8" x14ac:dyDescent="0.25">
      <c r="G89" s="51"/>
      <c r="H89" s="52"/>
    </row>
    <row r="90" spans="2:8" x14ac:dyDescent="0.25">
      <c r="B90" s="10" t="s">
        <v>8</v>
      </c>
      <c r="C90" s="10" t="s">
        <v>30</v>
      </c>
      <c r="D90" s="10" t="s">
        <v>34</v>
      </c>
      <c r="E90" s="10" t="s">
        <v>32</v>
      </c>
      <c r="F90" s="36" t="s">
        <v>33</v>
      </c>
      <c r="G90" s="51"/>
      <c r="H90" s="52"/>
    </row>
    <row r="91" spans="2:8" x14ac:dyDescent="0.25">
      <c r="B91" s="2">
        <v>3360</v>
      </c>
      <c r="C91" s="2" t="s">
        <v>10</v>
      </c>
      <c r="D91" s="2">
        <v>23.3</v>
      </c>
      <c r="E91" s="45">
        <f>(D91*100)/$D$107</f>
        <v>2.0665188470066518</v>
      </c>
      <c r="F91" s="49">
        <f>100-E91</f>
        <v>97.933481152993352</v>
      </c>
      <c r="G91" s="51"/>
      <c r="H91" s="52"/>
    </row>
    <row r="92" spans="2:8" x14ac:dyDescent="0.25">
      <c r="B92" s="2">
        <v>2380</v>
      </c>
      <c r="C92" s="2" t="s">
        <v>11</v>
      </c>
      <c r="D92" s="2">
        <v>23.3</v>
      </c>
      <c r="E92" s="45">
        <f t="shared" ref="E92:E107" si="5">(D92*100)/$D$107</f>
        <v>2.0665188470066518</v>
      </c>
      <c r="F92" s="49">
        <f>F91-E92</f>
        <v>95.866962305986704</v>
      </c>
      <c r="G92" s="51"/>
      <c r="H92" s="52"/>
    </row>
    <row r="93" spans="2:8" x14ac:dyDescent="0.25">
      <c r="B93" s="2">
        <v>2000</v>
      </c>
      <c r="C93" s="2" t="s">
        <v>12</v>
      </c>
      <c r="D93" s="2">
        <v>27</v>
      </c>
      <c r="E93" s="45">
        <f t="shared" si="5"/>
        <v>2.3946784922394677</v>
      </c>
      <c r="F93" s="49">
        <f t="shared" ref="F93:F107" si="6">F92-E93</f>
        <v>93.472283813747239</v>
      </c>
      <c r="G93" s="51"/>
      <c r="H93" s="52"/>
    </row>
    <row r="94" spans="2:8" x14ac:dyDescent="0.25">
      <c r="B94" s="17">
        <v>1410</v>
      </c>
      <c r="C94" s="17" t="s">
        <v>13</v>
      </c>
      <c r="D94" s="17">
        <v>114.2</v>
      </c>
      <c r="E94" s="46">
        <f t="shared" si="5"/>
        <v>10.128603104212861</v>
      </c>
      <c r="F94" s="50">
        <f t="shared" si="6"/>
        <v>83.343680709534382</v>
      </c>
      <c r="G94" s="51"/>
      <c r="H94" s="52"/>
    </row>
    <row r="95" spans="2:8" x14ac:dyDescent="0.25">
      <c r="B95" s="17">
        <v>840</v>
      </c>
      <c r="C95" s="17" t="s">
        <v>14</v>
      </c>
      <c r="D95" s="17">
        <v>207.2</v>
      </c>
      <c r="E95" s="46">
        <f t="shared" si="5"/>
        <v>18.376940133037692</v>
      </c>
      <c r="F95" s="46">
        <f t="shared" si="6"/>
        <v>64.96674057649669</v>
      </c>
      <c r="G95" s="14" t="s">
        <v>37</v>
      </c>
      <c r="H95" s="1">
        <f>B100/B101</f>
        <v>1.4190476190476191</v>
      </c>
    </row>
    <row r="96" spans="2:8" x14ac:dyDescent="0.25">
      <c r="B96" s="2">
        <v>590</v>
      </c>
      <c r="C96" s="2" t="s">
        <v>15</v>
      </c>
      <c r="D96" s="2">
        <v>139.69999999999999</v>
      </c>
      <c r="E96" s="45">
        <f t="shared" si="5"/>
        <v>12.390243902439023</v>
      </c>
      <c r="F96" s="45">
        <f t="shared" si="6"/>
        <v>52.576496674057665</v>
      </c>
      <c r="G96" s="14" t="s">
        <v>38</v>
      </c>
      <c r="H96" s="1">
        <f>F100/F101</f>
        <v>1.4326990838618741</v>
      </c>
    </row>
    <row r="97" spans="2:8" x14ac:dyDescent="0.25">
      <c r="B97" s="2">
        <v>420</v>
      </c>
      <c r="C97" s="2" t="s">
        <v>16</v>
      </c>
      <c r="D97" s="2">
        <v>111.5</v>
      </c>
      <c r="E97" s="45">
        <f t="shared" si="5"/>
        <v>9.8891352549889131</v>
      </c>
      <c r="F97" s="45">
        <f t="shared" si="6"/>
        <v>42.68736141906875</v>
      </c>
      <c r="G97" s="14" t="s">
        <v>39</v>
      </c>
      <c r="H97" s="1">
        <f>H95/H96</f>
        <v>0.99047150586747279</v>
      </c>
    </row>
    <row r="98" spans="2:8" x14ac:dyDescent="0.25">
      <c r="B98" s="2">
        <v>297</v>
      </c>
      <c r="C98" s="2" t="s">
        <v>17</v>
      </c>
      <c r="D98" s="2">
        <v>111.6</v>
      </c>
      <c r="E98" s="45">
        <f t="shared" si="5"/>
        <v>9.8980044345898008</v>
      </c>
      <c r="F98" s="45">
        <f t="shared" si="6"/>
        <v>32.78935698447895</v>
      </c>
      <c r="G98" s="14"/>
      <c r="H98" s="1"/>
    </row>
    <row r="99" spans="2:8" x14ac:dyDescent="0.25">
      <c r="B99" s="2">
        <v>210</v>
      </c>
      <c r="C99" s="2" t="s">
        <v>18</v>
      </c>
      <c r="D99" s="2">
        <v>93</v>
      </c>
      <c r="E99" s="45">
        <f t="shared" si="5"/>
        <v>8.2483370288248334</v>
      </c>
      <c r="F99" s="45">
        <f t="shared" si="6"/>
        <v>24.541019955654114</v>
      </c>
      <c r="G99" s="14" t="s">
        <v>40</v>
      </c>
      <c r="H99" s="1">
        <f>LOG10(B100)-(H97*LOG10(F100/80))</f>
        <v>2.8140898326322219</v>
      </c>
    </row>
    <row r="100" spans="2:8" x14ac:dyDescent="0.25">
      <c r="B100" s="2">
        <v>149</v>
      </c>
      <c r="C100" s="2" t="s">
        <v>19</v>
      </c>
      <c r="D100" s="2">
        <v>73.400000000000006</v>
      </c>
      <c r="E100" s="45">
        <f t="shared" si="5"/>
        <v>6.5099778270509985</v>
      </c>
      <c r="F100" s="45">
        <f t="shared" si="6"/>
        <v>18.031042128603115</v>
      </c>
      <c r="G100" s="14" t="s">
        <v>41</v>
      </c>
      <c r="H100" s="12">
        <f>10^(H99)</f>
        <v>651.76319556278838</v>
      </c>
    </row>
    <row r="101" spans="2:8" x14ac:dyDescent="0.25">
      <c r="B101" s="2">
        <v>105</v>
      </c>
      <c r="C101" s="2" t="s">
        <v>20</v>
      </c>
      <c r="D101" s="2">
        <v>61.4</v>
      </c>
      <c r="E101" s="45">
        <f t="shared" si="5"/>
        <v>5.4456762749445673</v>
      </c>
      <c r="F101" s="45">
        <f t="shared" si="6"/>
        <v>12.585365853658548</v>
      </c>
    </row>
    <row r="102" spans="2:8" x14ac:dyDescent="0.25">
      <c r="B102" s="2">
        <v>74</v>
      </c>
      <c r="C102" s="2" t="s">
        <v>21</v>
      </c>
      <c r="D102" s="2">
        <v>51.2</v>
      </c>
      <c r="E102" s="45">
        <f t="shared" si="5"/>
        <v>4.541019955654102</v>
      </c>
      <c r="F102" s="45">
        <f t="shared" si="6"/>
        <v>8.0443458980044458</v>
      </c>
    </row>
    <row r="103" spans="2:8" x14ac:dyDescent="0.25">
      <c r="B103" s="2">
        <v>53</v>
      </c>
      <c r="C103" s="2" t="s">
        <v>22</v>
      </c>
      <c r="D103" s="2">
        <v>40</v>
      </c>
      <c r="E103" s="45">
        <f t="shared" si="5"/>
        <v>3.5476718403547673</v>
      </c>
      <c r="F103" s="45">
        <f t="shared" si="6"/>
        <v>4.4966740576496784</v>
      </c>
    </row>
    <row r="104" spans="2:8" x14ac:dyDescent="0.25">
      <c r="B104" s="2">
        <v>44</v>
      </c>
      <c r="C104" s="2" t="s">
        <v>23</v>
      </c>
      <c r="D104" s="2">
        <v>29.7</v>
      </c>
      <c r="E104" s="45">
        <f t="shared" si="5"/>
        <v>2.6341463414634148</v>
      </c>
      <c r="F104" s="45">
        <f t="shared" si="6"/>
        <v>1.8625277161862637</v>
      </c>
    </row>
    <row r="105" spans="2:8" x14ac:dyDescent="0.25">
      <c r="B105" s="2">
        <v>37</v>
      </c>
      <c r="C105" s="2" t="s">
        <v>24</v>
      </c>
      <c r="D105" s="2">
        <v>29.8</v>
      </c>
      <c r="E105" s="45">
        <f t="shared" si="5"/>
        <v>2.6430155210643016</v>
      </c>
      <c r="F105" s="45">
        <f t="shared" si="6"/>
        <v>-0.78048780487803793</v>
      </c>
    </row>
    <row r="106" spans="2:8" x14ac:dyDescent="0.25">
      <c r="B106" s="2" t="s">
        <v>9</v>
      </c>
      <c r="C106" s="2" t="s">
        <v>25</v>
      </c>
      <c r="D106" s="2">
        <v>14.5</v>
      </c>
      <c r="E106" s="45">
        <f t="shared" si="5"/>
        <v>1.2860310421286032</v>
      </c>
      <c r="F106" s="45">
        <f t="shared" si="6"/>
        <v>-2.0665188470066411</v>
      </c>
    </row>
    <row r="107" spans="2:8" x14ac:dyDescent="0.25">
      <c r="B107" s="18" t="s">
        <v>26</v>
      </c>
      <c r="C107" s="19"/>
      <c r="D107" s="2">
        <f t="shared" ref="D107" si="7">SUM(D92:D106)</f>
        <v>1127.5</v>
      </c>
      <c r="E107" s="45">
        <f t="shared" si="5"/>
        <v>100</v>
      </c>
      <c r="F107" s="45">
        <f t="shared" si="6"/>
        <v>-102.06651884700665</v>
      </c>
    </row>
    <row r="110" spans="2:8" x14ac:dyDescent="0.25">
      <c r="B110" s="10" t="s">
        <v>8</v>
      </c>
      <c r="C110" s="10" t="s">
        <v>30</v>
      </c>
      <c r="D110" s="10" t="s">
        <v>35</v>
      </c>
      <c r="E110" s="10" t="s">
        <v>32</v>
      </c>
      <c r="F110" s="10" t="s">
        <v>36</v>
      </c>
    </row>
    <row r="111" spans="2:8" x14ac:dyDescent="0.25">
      <c r="B111" s="2">
        <v>3360</v>
      </c>
      <c r="C111" s="2" t="s">
        <v>10</v>
      </c>
      <c r="D111" s="2">
        <v>16.8</v>
      </c>
      <c r="E111" s="45">
        <f>(D111*100)/$D$127</f>
        <v>1.4951940192239233</v>
      </c>
      <c r="F111" s="43">
        <f>100-E111</f>
        <v>98.504805980776084</v>
      </c>
      <c r="G111" s="14" t="s">
        <v>37</v>
      </c>
      <c r="H111" s="1">
        <f>B114/B115</f>
        <v>1.6785714285714286</v>
      </c>
    </row>
    <row r="112" spans="2:8" x14ac:dyDescent="0.25">
      <c r="B112" s="2">
        <v>2380</v>
      </c>
      <c r="C112" s="2" t="s">
        <v>11</v>
      </c>
      <c r="D112" s="2">
        <v>16.8</v>
      </c>
      <c r="E112" s="45">
        <f t="shared" ref="E112:E127" si="8">(D112*100)/$D$127</f>
        <v>1.4951940192239233</v>
      </c>
      <c r="F112" s="43">
        <f>F111-E112</f>
        <v>97.009611961552167</v>
      </c>
      <c r="G112" s="14" t="s">
        <v>38</v>
      </c>
      <c r="H112" s="1">
        <f>F114/F115</f>
        <v>1.1787067740407389</v>
      </c>
    </row>
    <row r="113" spans="2:8" x14ac:dyDescent="0.25">
      <c r="B113" s="2">
        <v>2000</v>
      </c>
      <c r="C113" s="2" t="s">
        <v>12</v>
      </c>
      <c r="D113" s="2">
        <v>19</v>
      </c>
      <c r="E113" s="45">
        <f t="shared" si="8"/>
        <v>1.6909932360270561</v>
      </c>
      <c r="F113" s="43">
        <f t="shared" ref="F113:F127" si="9">F112-E113</f>
        <v>95.318618725525113</v>
      </c>
      <c r="G113" s="14" t="s">
        <v>39</v>
      </c>
      <c r="H113" s="1">
        <f>H111/H112</f>
        <v>1.424078885045428</v>
      </c>
    </row>
    <row r="114" spans="2:8" x14ac:dyDescent="0.25">
      <c r="B114" s="17">
        <v>1410</v>
      </c>
      <c r="C114" s="17" t="s">
        <v>13</v>
      </c>
      <c r="D114" s="17">
        <v>75.7</v>
      </c>
      <c r="E114" s="46">
        <f t="shared" si="8"/>
        <v>6.7372730509077972</v>
      </c>
      <c r="F114" s="44">
        <f t="shared" si="9"/>
        <v>88.58134567461731</v>
      </c>
      <c r="G114" s="14"/>
      <c r="H114" s="1"/>
    </row>
    <row r="115" spans="2:8" x14ac:dyDescent="0.25">
      <c r="B115" s="17">
        <v>840</v>
      </c>
      <c r="C115" s="17" t="s">
        <v>14</v>
      </c>
      <c r="D115" s="17">
        <v>150.9</v>
      </c>
      <c r="E115" s="46">
        <f t="shared" si="8"/>
        <v>13.430046279814881</v>
      </c>
      <c r="F115" s="44">
        <f t="shared" si="9"/>
        <v>75.151299394802436</v>
      </c>
      <c r="G115" s="14" t="s">
        <v>40</v>
      </c>
      <c r="H115" s="1">
        <f>LOG10(B114)-(H113*LOG10(F114/80))</f>
        <v>3.0862003657675086</v>
      </c>
    </row>
    <row r="116" spans="2:8" x14ac:dyDescent="0.25">
      <c r="B116" s="2">
        <v>590</v>
      </c>
      <c r="C116" s="2" t="s">
        <v>15</v>
      </c>
      <c r="D116" s="2">
        <v>126.8</v>
      </c>
      <c r="E116" s="45">
        <f t="shared" si="8"/>
        <v>11.285154859380564</v>
      </c>
      <c r="F116" s="43">
        <f t="shared" si="9"/>
        <v>63.866144535421874</v>
      </c>
      <c r="G116" s="14" t="s">
        <v>41</v>
      </c>
      <c r="H116" s="12">
        <f>10^(H115)</f>
        <v>1219.5521207792353</v>
      </c>
    </row>
    <row r="117" spans="2:8" x14ac:dyDescent="0.25">
      <c r="B117" s="2">
        <v>420</v>
      </c>
      <c r="C117" s="2" t="s">
        <v>16</v>
      </c>
      <c r="D117" s="2">
        <v>122.9</v>
      </c>
      <c r="E117" s="45">
        <f t="shared" si="8"/>
        <v>10.938056247775009</v>
      </c>
      <c r="F117" s="43">
        <f t="shared" si="9"/>
        <v>52.928088287646865</v>
      </c>
    </row>
    <row r="118" spans="2:8" x14ac:dyDescent="0.25">
      <c r="B118" s="2">
        <v>297</v>
      </c>
      <c r="C118" s="2" t="s">
        <v>17</v>
      </c>
      <c r="D118" s="2">
        <v>125.3</v>
      </c>
      <c r="E118" s="45">
        <f t="shared" si="8"/>
        <v>11.151655393378427</v>
      </c>
      <c r="F118" s="43">
        <f t="shared" si="9"/>
        <v>41.776432894268439</v>
      </c>
    </row>
    <row r="119" spans="2:8" x14ac:dyDescent="0.25">
      <c r="B119" s="2">
        <v>210</v>
      </c>
      <c r="C119" s="2" t="s">
        <v>18</v>
      </c>
      <c r="D119" s="2">
        <v>110.2</v>
      </c>
      <c r="E119" s="45">
        <f t="shared" si="8"/>
        <v>9.8077607689569248</v>
      </c>
      <c r="F119" s="43">
        <f t="shared" si="9"/>
        <v>31.968672125311514</v>
      </c>
    </row>
    <row r="120" spans="2:8" x14ac:dyDescent="0.25">
      <c r="B120" s="2">
        <v>149</v>
      </c>
      <c r="C120" s="2" t="s">
        <v>19</v>
      </c>
      <c r="D120" s="2">
        <v>90.9</v>
      </c>
      <c r="E120" s="45">
        <f t="shared" si="8"/>
        <v>8.0900676397294422</v>
      </c>
      <c r="F120" s="43">
        <f t="shared" si="9"/>
        <v>23.878604485582073</v>
      </c>
    </row>
    <row r="121" spans="2:8" x14ac:dyDescent="0.25">
      <c r="B121" s="2">
        <v>105</v>
      </c>
      <c r="C121" s="2" t="s">
        <v>20</v>
      </c>
      <c r="D121" s="2">
        <v>77</v>
      </c>
      <c r="E121" s="45">
        <f t="shared" si="8"/>
        <v>6.8529725881096484</v>
      </c>
      <c r="F121" s="43">
        <f t="shared" si="9"/>
        <v>17.025631897472426</v>
      </c>
    </row>
    <row r="122" spans="2:8" x14ac:dyDescent="0.25">
      <c r="B122" s="2">
        <v>74</v>
      </c>
      <c r="C122" s="2" t="s">
        <v>21</v>
      </c>
      <c r="D122" s="2">
        <v>69.3</v>
      </c>
      <c r="E122" s="45">
        <f t="shared" si="8"/>
        <v>6.1676753292986835</v>
      </c>
      <c r="F122" s="43">
        <f t="shared" si="9"/>
        <v>10.857956568173742</v>
      </c>
    </row>
    <row r="123" spans="2:8" x14ac:dyDescent="0.25">
      <c r="B123" s="2">
        <v>53</v>
      </c>
      <c r="C123" s="2" t="s">
        <v>22</v>
      </c>
      <c r="D123" s="2">
        <v>55.7</v>
      </c>
      <c r="E123" s="45">
        <f t="shared" si="8"/>
        <v>4.9572801708793168</v>
      </c>
      <c r="F123" s="43">
        <f t="shared" si="9"/>
        <v>5.9006763972944256</v>
      </c>
    </row>
    <row r="124" spans="2:8" x14ac:dyDescent="0.25">
      <c r="B124" s="2">
        <v>44</v>
      </c>
      <c r="C124" s="2" t="s">
        <v>23</v>
      </c>
      <c r="D124" s="2">
        <v>39.5</v>
      </c>
      <c r="E124" s="45">
        <f t="shared" si="8"/>
        <v>3.5154859380562482</v>
      </c>
      <c r="F124" s="43">
        <f t="shared" si="9"/>
        <v>2.3851904592381774</v>
      </c>
    </row>
    <row r="125" spans="2:8" x14ac:dyDescent="0.25">
      <c r="B125" s="2">
        <v>37</v>
      </c>
      <c r="C125" s="2" t="s">
        <v>24</v>
      </c>
      <c r="D125" s="2">
        <v>30.8</v>
      </c>
      <c r="E125" s="45">
        <f t="shared" si="8"/>
        <v>2.7411890352438593</v>
      </c>
      <c r="F125" s="43">
        <f t="shared" si="9"/>
        <v>-0.35599857600568185</v>
      </c>
    </row>
    <row r="126" spans="2:8" x14ac:dyDescent="0.25">
      <c r="B126" s="2" t="s">
        <v>9</v>
      </c>
      <c r="C126" s="2" t="s">
        <v>25</v>
      </c>
      <c r="D126" s="2">
        <v>12.8</v>
      </c>
      <c r="E126" s="45">
        <f t="shared" si="8"/>
        <v>1.1391954432182272</v>
      </c>
      <c r="F126" s="43">
        <f t="shared" si="9"/>
        <v>-1.495194019223909</v>
      </c>
    </row>
    <row r="127" spans="2:8" x14ac:dyDescent="0.25">
      <c r="B127" s="18" t="s">
        <v>26</v>
      </c>
      <c r="C127" s="19"/>
      <c r="D127" s="2">
        <f t="shared" ref="D127" si="10">SUM(D112:D126)</f>
        <v>1123.5999999999999</v>
      </c>
      <c r="E127" s="45">
        <f t="shared" si="8"/>
        <v>100</v>
      </c>
      <c r="F127" s="43">
        <f t="shared" si="9"/>
        <v>-101.4951940192239</v>
      </c>
    </row>
  </sheetData>
  <mergeCells count="10">
    <mergeCell ref="D1:E1"/>
    <mergeCell ref="A2:C2"/>
    <mergeCell ref="C3:H3"/>
    <mergeCell ref="B23:C23"/>
    <mergeCell ref="B45:C45"/>
    <mergeCell ref="B65:C65"/>
    <mergeCell ref="B87:C87"/>
    <mergeCell ref="B107:C107"/>
    <mergeCell ref="B127:C127"/>
    <mergeCell ref="A1:C1"/>
  </mergeCells>
  <conditionalFormatting sqref="F111:F127">
    <cfRule type="cellIs" dxfId="0" priority="1" operator="between">
      <formula>75</formula>
      <formula>88</formula>
    </cfRule>
  </conditionalFormatting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2022-07-02T02:12:15Z</dcterms:created>
  <dcterms:modified xsi:type="dcterms:W3CDTF">2022-07-06T02:18:23Z</dcterms:modified>
</cp:coreProperties>
</file>