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rcelo\Desktop\MARCELO\secundaria\7mo\tasaciones\trabajo 3\"/>
    </mc:Choice>
  </mc:AlternateContent>
  <bookViews>
    <workbookView xWindow="0" yWindow="0" windowWidth="20490" windowHeight="7530" tabRatio="774" activeTab="1"/>
  </bookViews>
  <sheets>
    <sheet name="ENUNCIADO" sheetId="19" r:id="rId1"/>
    <sheet name="Análisis de Precios" sheetId="2" r:id="rId2"/>
    <sheet name="IPV VIVIENDA" sheetId="3" r:id="rId3"/>
    <sheet name="GG" sheetId="10" r:id="rId4"/>
    <sheet name="Plan de Trabajos" sheetId="18" r:id="rId5"/>
    <sheet name="7°C" sheetId="20" r:id="rId6"/>
  </sheets>
  <definedNames>
    <definedName name="_xlnm.Print_Area" localSheetId="1">'Análisis de Precios'!$A$1:$F$942</definedName>
    <definedName name="_xlnm.Print_Area" localSheetId="3">GG!$A$2:$D$26</definedName>
    <definedName name="_xlnm.Print_Area" localSheetId="2">'IPV VIVIENDA'!$A$1:$F$56</definedName>
    <definedName name="_xlnm.Print_Area" localSheetId="4">'Plan de Trabajos'!$A$1:$M$52</definedName>
    <definedName name="_xlnm.Print_Titles" localSheetId="1">'Análisis de Precios'!#REF!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1" i="2" l="1"/>
  <c r="B31" i="2"/>
  <c r="K55" i="2"/>
  <c r="L55" i="2" s="1"/>
  <c r="E17" i="2" s="1"/>
  <c r="F17" i="2" s="1"/>
  <c r="K18" i="2" l="1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17" i="2"/>
  <c r="L17" i="2" s="1"/>
  <c r="AF41" i="20" l="1"/>
  <c r="AG41" i="20" s="1"/>
  <c r="AF45" i="20"/>
  <c r="AG45" i="20" s="1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S38" i="20"/>
  <c r="S39" i="20"/>
  <c r="S40" i="20"/>
  <c r="S41" i="20"/>
  <c r="S42" i="20"/>
  <c r="S43" i="20"/>
  <c r="S44" i="20"/>
  <c r="S45" i="20"/>
  <c r="S46" i="20"/>
  <c r="S47" i="20"/>
  <c r="S48" i="20"/>
  <c r="S49" i="20"/>
  <c r="S50" i="20"/>
  <c r="S13" i="20"/>
  <c r="B50" i="20"/>
  <c r="A50" i="20"/>
  <c r="B49" i="20"/>
  <c r="A49" i="20"/>
  <c r="B48" i="20"/>
  <c r="A48" i="20"/>
  <c r="B47" i="20"/>
  <c r="A47" i="20"/>
  <c r="B46" i="20"/>
  <c r="A46" i="20"/>
  <c r="B45" i="20"/>
  <c r="A45" i="20"/>
  <c r="B44" i="20"/>
  <c r="A44" i="20"/>
  <c r="B43" i="20"/>
  <c r="A43" i="20"/>
  <c r="B42" i="20"/>
  <c r="A42" i="20"/>
  <c r="B41" i="20"/>
  <c r="A41" i="20"/>
  <c r="B40" i="20"/>
  <c r="A40" i="20"/>
  <c r="B39" i="20"/>
  <c r="A39" i="20"/>
  <c r="B38" i="20"/>
  <c r="A38" i="20"/>
  <c r="B37" i="20"/>
  <c r="A37" i="20"/>
  <c r="B36" i="20"/>
  <c r="A36" i="20"/>
  <c r="B35" i="20"/>
  <c r="A35" i="20"/>
  <c r="B34" i="20"/>
  <c r="A34" i="20"/>
  <c r="B33" i="20"/>
  <c r="A33" i="20"/>
  <c r="B32" i="20"/>
  <c r="A32" i="20"/>
  <c r="B31" i="20"/>
  <c r="A31" i="20"/>
  <c r="B30" i="20"/>
  <c r="A30" i="20"/>
  <c r="B29" i="20"/>
  <c r="A29" i="20"/>
  <c r="B28" i="20"/>
  <c r="A28" i="20"/>
  <c r="B27" i="20"/>
  <c r="A27" i="20"/>
  <c r="B26" i="20"/>
  <c r="A26" i="20"/>
  <c r="B25" i="20"/>
  <c r="A25" i="20"/>
  <c r="B24" i="20"/>
  <c r="A24" i="20"/>
  <c r="B23" i="20"/>
  <c r="A23" i="20"/>
  <c r="B22" i="20"/>
  <c r="A22" i="20"/>
  <c r="B21" i="20"/>
  <c r="A21" i="20"/>
  <c r="B20" i="20"/>
  <c r="A20" i="20"/>
  <c r="B19" i="20"/>
  <c r="A19" i="20"/>
  <c r="B18" i="20"/>
  <c r="A18" i="20"/>
  <c r="B17" i="20"/>
  <c r="A17" i="20"/>
  <c r="B16" i="20"/>
  <c r="A16" i="20"/>
  <c r="B15" i="20"/>
  <c r="A15" i="20"/>
  <c r="B14" i="20"/>
  <c r="A14" i="20"/>
  <c r="B13" i="20"/>
  <c r="A13" i="20"/>
  <c r="K9" i="2" l="1"/>
  <c r="E174" i="2" s="1"/>
  <c r="F174" i="2" s="1"/>
  <c r="K10" i="2"/>
  <c r="E69" i="2" s="1"/>
  <c r="F69" i="2" s="1"/>
  <c r="E22" i="2"/>
  <c r="F22" i="2" s="1"/>
  <c r="K12" i="2"/>
  <c r="E93" i="2" s="1"/>
  <c r="E23" i="2"/>
  <c r="F23" i="2" s="1"/>
  <c r="L22" i="2"/>
  <c r="E15" i="2" s="1"/>
  <c r="F15" i="2" s="1"/>
  <c r="L27" i="2"/>
  <c r="E16" i="2" s="1"/>
  <c r="F16" i="2" s="1"/>
  <c r="D11" i="3"/>
  <c r="E44" i="2"/>
  <c r="F44" i="2"/>
  <c r="E46" i="2"/>
  <c r="F46" i="2" s="1"/>
  <c r="D36" i="2"/>
  <c r="E68" i="2"/>
  <c r="F68" i="2" s="1"/>
  <c r="L18" i="2"/>
  <c r="E114" i="2" s="1"/>
  <c r="L20" i="2"/>
  <c r="E115" i="2" s="1"/>
  <c r="F115" i="2" s="1"/>
  <c r="L21" i="2"/>
  <c r="E65" i="2" s="1"/>
  <c r="F65" i="2" s="1"/>
  <c r="D59" i="2"/>
  <c r="F59" i="2"/>
  <c r="F60" i="2" s="1"/>
  <c r="E91" i="2"/>
  <c r="F91" i="2" s="1"/>
  <c r="D93" i="2"/>
  <c r="E120" i="2"/>
  <c r="F120" i="2"/>
  <c r="L28" i="2"/>
  <c r="E116" i="2" s="1"/>
  <c r="E110" i="2" s="1"/>
  <c r="F110" i="2" s="1"/>
  <c r="L29" i="2"/>
  <c r="E117" i="2" s="1"/>
  <c r="E111" i="2" s="1"/>
  <c r="F111" i="2" s="1"/>
  <c r="D107" i="2"/>
  <c r="Q9" i="2"/>
  <c r="E151" i="2" s="1"/>
  <c r="F151" i="2" s="1"/>
  <c r="Q10" i="2"/>
  <c r="E512" i="2" s="1"/>
  <c r="F512" i="2" s="1"/>
  <c r="Q12" i="2"/>
  <c r="E385" i="2" s="1"/>
  <c r="F385" i="2" s="1"/>
  <c r="E153" i="2"/>
  <c r="F153" i="2" s="1"/>
  <c r="R28" i="2"/>
  <c r="E313" i="2" s="1"/>
  <c r="F313" i="2" s="1"/>
  <c r="E138" i="2"/>
  <c r="F138" i="2" s="1"/>
  <c r="Q29" i="2"/>
  <c r="R29" i="2" s="1"/>
  <c r="E139" i="2" s="1"/>
  <c r="F139" i="2" s="1"/>
  <c r="R22" i="2"/>
  <c r="E314" i="2" s="1"/>
  <c r="F314" i="2" s="1"/>
  <c r="R27" i="2"/>
  <c r="R24" i="2"/>
  <c r="E347" i="2" s="1"/>
  <c r="F347" i="2" s="1"/>
  <c r="F146" i="2"/>
  <c r="R18" i="2"/>
  <c r="E401" i="2" s="1"/>
  <c r="F401" i="2" s="1"/>
  <c r="E147" i="2"/>
  <c r="F147" i="2" s="1"/>
  <c r="R20" i="2"/>
  <c r="E148" i="2" s="1"/>
  <c r="F148" i="2" s="1"/>
  <c r="D135" i="2"/>
  <c r="D16" i="3"/>
  <c r="D167" i="2"/>
  <c r="E197" i="2"/>
  <c r="F197" i="2"/>
  <c r="Q17" i="2"/>
  <c r="R17" i="2" s="1"/>
  <c r="E648" i="2" s="1"/>
  <c r="F648" i="2" s="1"/>
  <c r="D189" i="2"/>
  <c r="D212" i="2"/>
  <c r="E222" i="2"/>
  <c r="F222" i="2" s="1"/>
  <c r="E216" i="2"/>
  <c r="F216" i="2" s="1"/>
  <c r="D235" i="2"/>
  <c r="E244" i="2"/>
  <c r="F244" i="2" s="1"/>
  <c r="Q51" i="2"/>
  <c r="R51" i="2" s="1"/>
  <c r="E240" i="2" s="1"/>
  <c r="F240" i="2" s="1"/>
  <c r="E268" i="2"/>
  <c r="E292" i="2" s="1"/>
  <c r="F292" i="2" s="1"/>
  <c r="R50" i="2"/>
  <c r="E262" i="2"/>
  <c r="F262" i="2"/>
  <c r="Q35" i="2"/>
  <c r="R35" i="2" s="1"/>
  <c r="E555" i="2" s="1"/>
  <c r="F555" i="2" s="1"/>
  <c r="D294" i="2"/>
  <c r="D283" i="2" s="1"/>
  <c r="F286" i="2"/>
  <c r="F287" i="2"/>
  <c r="Q42" i="2"/>
  <c r="R42" i="2"/>
  <c r="E719" i="2" s="1"/>
  <c r="F719" i="2" s="1"/>
  <c r="E288" i="2"/>
  <c r="F288" i="2" s="1"/>
  <c r="Q41" i="2"/>
  <c r="R41" i="2" s="1"/>
  <c r="E324" i="2"/>
  <c r="F324" i="2" s="1"/>
  <c r="Q23" i="2"/>
  <c r="R23" i="2"/>
  <c r="F318" i="2"/>
  <c r="E319" i="2"/>
  <c r="F319" i="2" s="1"/>
  <c r="D307" i="2"/>
  <c r="E354" i="2"/>
  <c r="F354" i="2" s="1"/>
  <c r="F349" i="2"/>
  <c r="E350" i="2"/>
  <c r="F350" i="2" s="1"/>
  <c r="E351" i="2"/>
  <c r="F351" i="2" s="1"/>
  <c r="D337" i="2"/>
  <c r="E383" i="2"/>
  <c r="F383" i="2" s="1"/>
  <c r="F371" i="2"/>
  <c r="E378" i="2"/>
  <c r="F378" i="2"/>
  <c r="Q26" i="2"/>
  <c r="R26" i="2" s="1"/>
  <c r="E432" i="2" s="1"/>
  <c r="F432" i="2" s="1"/>
  <c r="Q30" i="2"/>
  <c r="R30" i="2" s="1"/>
  <c r="E380" i="2" s="1"/>
  <c r="F380" i="2" s="1"/>
  <c r="D368" i="2"/>
  <c r="E412" i="2"/>
  <c r="F412" i="2" s="1"/>
  <c r="E414" i="2"/>
  <c r="F414" i="2" s="1"/>
  <c r="R25" i="2"/>
  <c r="E407" i="2" s="1"/>
  <c r="F407" i="2" s="1"/>
  <c r="D397" i="2"/>
  <c r="E438" i="2"/>
  <c r="F438" i="2" s="1"/>
  <c r="E439" i="2"/>
  <c r="F439" i="2" s="1"/>
  <c r="R31" i="2"/>
  <c r="E430" i="2"/>
  <c r="F430" i="2" s="1"/>
  <c r="Q32" i="2"/>
  <c r="R32" i="2" s="1"/>
  <c r="E433" i="2"/>
  <c r="F433" i="2" s="1"/>
  <c r="Q33" i="2"/>
  <c r="R33" i="2" s="1"/>
  <c r="E434" i="2" s="1"/>
  <c r="F434" i="2" s="1"/>
  <c r="R34" i="2"/>
  <c r="E435" i="2" s="1"/>
  <c r="F435" i="2"/>
  <c r="D426" i="2"/>
  <c r="Q52" i="2"/>
  <c r="R52" i="2"/>
  <c r="E455" i="2"/>
  <c r="F455" i="2" s="1"/>
  <c r="R53" i="2"/>
  <c r="E458" i="2" s="1"/>
  <c r="F458" i="2" s="1"/>
  <c r="D452" i="2"/>
  <c r="E461" i="2"/>
  <c r="F461" i="2" s="1"/>
  <c r="E462" i="2"/>
  <c r="F462" i="2" s="1"/>
  <c r="E463" i="2"/>
  <c r="F463" i="2"/>
  <c r="F464" i="2"/>
  <c r="E452" i="2" s="1"/>
  <c r="F452" i="2" s="1"/>
  <c r="F453" i="2" s="1"/>
  <c r="D28" i="3"/>
  <c r="E485" i="2"/>
  <c r="F485" i="2" s="1"/>
  <c r="Q37" i="2"/>
  <c r="R37" i="2" s="1"/>
  <c r="R38" i="2"/>
  <c r="E627" i="2" s="1"/>
  <c r="F627" i="2" s="1"/>
  <c r="D476" i="2"/>
  <c r="E511" i="2"/>
  <c r="F511" i="2" s="1"/>
  <c r="E506" i="2"/>
  <c r="F506" i="2" s="1"/>
  <c r="F508" i="2"/>
  <c r="D501" i="2"/>
  <c r="D537" i="2"/>
  <c r="D526" i="2" s="1"/>
  <c r="E535" i="2"/>
  <c r="F535" i="2" s="1"/>
  <c r="F529" i="2"/>
  <c r="F530" i="2"/>
  <c r="F531" i="2"/>
  <c r="F532" i="2"/>
  <c r="E558" i="2"/>
  <c r="F558" i="2" s="1"/>
  <c r="E560" i="2"/>
  <c r="F560" i="2" s="1"/>
  <c r="D550" i="2"/>
  <c r="E583" i="2"/>
  <c r="F583" i="2"/>
  <c r="D585" i="2"/>
  <c r="D573" i="2" s="1"/>
  <c r="R19" i="2"/>
  <c r="E580" i="2" s="1"/>
  <c r="F580" i="2" s="1"/>
  <c r="D33" i="3"/>
  <c r="D40" i="3" s="1"/>
  <c r="E608" i="2"/>
  <c r="F608" i="2" s="1"/>
  <c r="D610" i="2"/>
  <c r="D598" i="2" s="1"/>
  <c r="D34" i="3"/>
  <c r="E630" i="2"/>
  <c r="F630" i="2"/>
  <c r="E631" i="2"/>
  <c r="F631" i="2" s="1"/>
  <c r="D623" i="2"/>
  <c r="D645" i="2"/>
  <c r="E656" i="2"/>
  <c r="F656" i="2" s="1"/>
  <c r="E657" i="2"/>
  <c r="F657" i="2" s="1"/>
  <c r="E649" i="2"/>
  <c r="F649" i="2"/>
  <c r="F36" i="3"/>
  <c r="C39" i="20" s="1"/>
  <c r="E702" i="2"/>
  <c r="F702" i="2"/>
  <c r="D693" i="2"/>
  <c r="R39" i="2"/>
  <c r="E696" i="2" s="1"/>
  <c r="F696" i="2"/>
  <c r="R40" i="2"/>
  <c r="E720" i="2" s="1"/>
  <c r="F720" i="2" s="1"/>
  <c r="E697" i="2"/>
  <c r="F697" i="2" s="1"/>
  <c r="F38" i="3"/>
  <c r="D39" i="3"/>
  <c r="E748" i="2"/>
  <c r="F748" i="2" s="1"/>
  <c r="E750" i="2"/>
  <c r="F750" i="2" s="1"/>
  <c r="D738" i="2"/>
  <c r="Q43" i="2"/>
  <c r="R43" i="2" s="1"/>
  <c r="E741" i="2" s="1"/>
  <c r="F741" i="2" s="1"/>
  <c r="Q44" i="2"/>
  <c r="R44" i="2" s="1"/>
  <c r="R45" i="2"/>
  <c r="E743" i="2"/>
  <c r="F743" i="2"/>
  <c r="Q46" i="2"/>
  <c r="R46" i="2" s="1"/>
  <c r="E792" i="2" s="1"/>
  <c r="F792" i="2" s="1"/>
  <c r="R47" i="2"/>
  <c r="E769" i="2" s="1"/>
  <c r="F769" i="2" s="1"/>
  <c r="D762" i="2"/>
  <c r="E772" i="2"/>
  <c r="F772" i="2" s="1"/>
  <c r="E767" i="2"/>
  <c r="F767" i="2"/>
  <c r="D41" i="3"/>
  <c r="E796" i="2"/>
  <c r="F796" i="2"/>
  <c r="E797" i="2"/>
  <c r="F797" i="2" s="1"/>
  <c r="D786" i="2"/>
  <c r="Q48" i="2"/>
  <c r="R48" i="2" s="1"/>
  <c r="E789" i="2" s="1"/>
  <c r="F789" i="2"/>
  <c r="E791" i="2"/>
  <c r="F791" i="2" s="1"/>
  <c r="D716" i="2"/>
  <c r="E724" i="2"/>
  <c r="F724" i="2" s="1"/>
  <c r="E725" i="2"/>
  <c r="F725" i="2" s="1"/>
  <c r="E726" i="2"/>
  <c r="F726" i="2"/>
  <c r="E679" i="2"/>
  <c r="F679" i="2" s="1"/>
  <c r="D681" i="2"/>
  <c r="D670" i="2" s="1"/>
  <c r="F673" i="2"/>
  <c r="F677" i="2" s="1"/>
  <c r="F674" i="2"/>
  <c r="F675" i="2"/>
  <c r="F676" i="2"/>
  <c r="D52" i="10"/>
  <c r="F49" i="3" s="1"/>
  <c r="C39" i="18"/>
  <c r="E42" i="3"/>
  <c r="K11" i="2"/>
  <c r="L19" i="2"/>
  <c r="L23" i="2"/>
  <c r="L24" i="2"/>
  <c r="L25" i="2"/>
  <c r="L26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2" i="2"/>
  <c r="L53" i="2"/>
  <c r="L54" i="2"/>
  <c r="R36" i="2"/>
  <c r="Q11" i="2"/>
  <c r="R21" i="2"/>
  <c r="R49" i="2"/>
  <c r="Q54" i="2"/>
  <c r="R54" i="2"/>
  <c r="A421" i="2"/>
  <c r="B421" i="2"/>
  <c r="C421" i="2"/>
  <c r="B302" i="2"/>
  <c r="C38" i="3"/>
  <c r="C20" i="3"/>
  <c r="B207" i="2"/>
  <c r="A102" i="2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13" i="18"/>
  <c r="C207" i="2"/>
  <c r="A207" i="2"/>
  <c r="B184" i="2"/>
  <c r="C184" i="2"/>
  <c r="A184" i="2"/>
  <c r="B130" i="2"/>
  <c r="C130" i="2"/>
  <c r="A130" i="2"/>
  <c r="B102" i="2"/>
  <c r="C102" i="2"/>
  <c r="B54" i="2"/>
  <c r="C54" i="2"/>
  <c r="A54" i="2"/>
  <c r="D867" i="2"/>
  <c r="C924" i="2"/>
  <c r="A924" i="2"/>
  <c r="C899" i="2"/>
  <c r="A899" i="2"/>
  <c r="C876" i="2"/>
  <c r="A876" i="2"/>
  <c r="C853" i="2"/>
  <c r="A853" i="2"/>
  <c r="A830" i="2"/>
  <c r="C830" i="2"/>
  <c r="A806" i="2"/>
  <c r="C806" i="2"/>
  <c r="B757" i="2"/>
  <c r="C757" i="2"/>
  <c r="A757" i="2"/>
  <c r="B733" i="2"/>
  <c r="C733" i="2"/>
  <c r="A733" i="2"/>
  <c r="A711" i="2"/>
  <c r="A688" i="2"/>
  <c r="C688" i="2"/>
  <c r="A781" i="2"/>
  <c r="C781" i="2"/>
  <c r="A665" i="2"/>
  <c r="C665" i="2"/>
  <c r="A640" i="2"/>
  <c r="C640" i="2"/>
  <c r="B593" i="2"/>
  <c r="C593" i="2"/>
  <c r="A593" i="2"/>
  <c r="A568" i="2"/>
  <c r="C568" i="2"/>
  <c r="A618" i="2"/>
  <c r="C618" i="2"/>
  <c r="A545" i="2"/>
  <c r="C545" i="2"/>
  <c r="A521" i="2"/>
  <c r="A496" i="2"/>
  <c r="C496" i="2"/>
  <c r="C447" i="2"/>
  <c r="B447" i="2"/>
  <c r="A447" i="2"/>
  <c r="C471" i="2"/>
  <c r="A471" i="2"/>
  <c r="A392" i="2"/>
  <c r="C392" i="2"/>
  <c r="A363" i="2"/>
  <c r="C363" i="2"/>
  <c r="A332" i="2"/>
  <c r="C332" i="2"/>
  <c r="A302" i="2"/>
  <c r="C302" i="2"/>
  <c r="A278" i="2"/>
  <c r="C278" i="2"/>
  <c r="A254" i="2"/>
  <c r="A230" i="2"/>
  <c r="C230" i="2"/>
  <c r="B162" i="2"/>
  <c r="C162" i="2"/>
  <c r="A162" i="2"/>
  <c r="B78" i="2"/>
  <c r="C78" i="2"/>
  <c r="A78" i="2"/>
  <c r="C31" i="2"/>
  <c r="A31" i="2"/>
  <c r="B6" i="2"/>
  <c r="A6" i="2"/>
  <c r="B545" i="2"/>
  <c r="B876" i="2"/>
  <c r="B711" i="2"/>
  <c r="B254" i="2"/>
  <c r="C711" i="2"/>
  <c r="C254" i="2"/>
  <c r="D915" i="2"/>
  <c r="D891" i="2"/>
  <c r="B924" i="2"/>
  <c r="B899" i="2"/>
  <c r="B853" i="2"/>
  <c r="B830" i="2"/>
  <c r="B806" i="2"/>
  <c r="B688" i="2"/>
  <c r="B665" i="2"/>
  <c r="B781" i="2"/>
  <c r="B640" i="2"/>
  <c r="B568" i="2"/>
  <c r="B618" i="2"/>
  <c r="B521" i="2"/>
  <c r="B496" i="2"/>
  <c r="B471" i="2"/>
  <c r="B392" i="2"/>
  <c r="B363" i="2"/>
  <c r="B332" i="2"/>
  <c r="B278" i="2"/>
  <c r="B230" i="2"/>
  <c r="F727" i="2" l="1"/>
  <c r="E716" i="2" s="1"/>
  <c r="F716" i="2" s="1"/>
  <c r="F717" i="2" s="1"/>
  <c r="E721" i="2"/>
  <c r="F721" i="2" s="1"/>
  <c r="E698" i="2"/>
  <c r="F698" i="2" s="1"/>
  <c r="E289" i="2"/>
  <c r="F289" i="2" s="1"/>
  <c r="F290" i="2" s="1"/>
  <c r="F533" i="2"/>
  <c r="E400" i="2"/>
  <c r="F400" i="2" s="1"/>
  <c r="E554" i="2"/>
  <c r="F554" i="2" s="1"/>
  <c r="E480" i="2"/>
  <c r="F480" i="2" s="1"/>
  <c r="E375" i="2"/>
  <c r="F375" i="2" s="1"/>
  <c r="E344" i="2"/>
  <c r="F344" i="2" s="1"/>
  <c r="E220" i="2"/>
  <c r="F220" i="2" s="1"/>
  <c r="E144" i="2"/>
  <c r="F144" i="2" s="1"/>
  <c r="E372" i="2"/>
  <c r="F372" i="2" s="1"/>
  <c r="E605" i="2"/>
  <c r="F605" i="2" s="1"/>
  <c r="E341" i="2"/>
  <c r="F341" i="2" s="1"/>
  <c r="E577" i="2"/>
  <c r="F577" i="2" s="1"/>
  <c r="E773" i="2"/>
  <c r="F773" i="2" s="1"/>
  <c r="E602" i="2"/>
  <c r="F602" i="2" s="1"/>
  <c r="E264" i="2"/>
  <c r="F264" i="2" s="1"/>
  <c r="E193" i="2"/>
  <c r="F193" i="2" s="1"/>
  <c r="E241" i="2"/>
  <c r="F241" i="2" s="1"/>
  <c r="E584" i="2"/>
  <c r="F584" i="2" s="1"/>
  <c r="F586" i="2" s="1"/>
  <c r="E192" i="2"/>
  <c r="F192" i="2" s="1"/>
  <c r="F195" i="2" s="1"/>
  <c r="E88" i="2"/>
  <c r="F88" i="2" s="1"/>
  <c r="E64" i="2"/>
  <c r="F64" i="2" s="1"/>
  <c r="F722" i="2"/>
  <c r="F729" i="2" s="1"/>
  <c r="E487" i="2"/>
  <c r="F487" i="2" s="1"/>
  <c r="E404" i="2"/>
  <c r="F404" i="2" s="1"/>
  <c r="E320" i="2"/>
  <c r="F320" i="2" s="1"/>
  <c r="E141" i="2"/>
  <c r="F141" i="2" s="1"/>
  <c r="E21" i="2"/>
  <c r="F21" i="2" s="1"/>
  <c r="F24" i="2" s="1"/>
  <c r="E11" i="2" s="1"/>
  <c r="F11" i="2" s="1"/>
  <c r="F13" i="2" s="1"/>
  <c r="E652" i="2"/>
  <c r="F652" i="2" s="1"/>
  <c r="F699" i="2"/>
  <c r="E310" i="2"/>
  <c r="F310" i="2" s="1"/>
  <c r="E217" i="2"/>
  <c r="F217" i="2" s="1"/>
  <c r="E194" i="2"/>
  <c r="F194" i="2" s="1"/>
  <c r="E176" i="2"/>
  <c r="F176" i="2" s="1"/>
  <c r="E373" i="2"/>
  <c r="F373" i="2" s="1"/>
  <c r="E402" i="2"/>
  <c r="F402" i="2" s="1"/>
  <c r="E323" i="2"/>
  <c r="F323" i="2" s="1"/>
  <c r="F268" i="2"/>
  <c r="F117" i="2"/>
  <c r="F116" i="2"/>
  <c r="E122" i="2"/>
  <c r="F122" i="2" s="1"/>
  <c r="E70" i="2"/>
  <c r="F70" i="2" s="1"/>
  <c r="E175" i="2"/>
  <c r="F175" i="2" s="1"/>
  <c r="F177" i="2" s="1"/>
  <c r="E167" i="2" s="1"/>
  <c r="F167" i="2" s="1"/>
  <c r="F168" i="2" s="1"/>
  <c r="F179" i="2" s="1"/>
  <c r="E16" i="3" s="1"/>
  <c r="F16" i="3" s="1"/>
  <c r="E92" i="2"/>
  <c r="F92" i="2" s="1"/>
  <c r="F71" i="2"/>
  <c r="E479" i="2"/>
  <c r="F479" i="2" s="1"/>
  <c r="E626" i="2"/>
  <c r="F626" i="2" s="1"/>
  <c r="F628" i="2" s="1"/>
  <c r="E315" i="2"/>
  <c r="F315" i="2" s="1"/>
  <c r="E406" i="2"/>
  <c r="F406" i="2" s="1"/>
  <c r="E346" i="2"/>
  <c r="F346" i="2" s="1"/>
  <c r="E431" i="2"/>
  <c r="F431" i="2" s="1"/>
  <c r="F223" i="2"/>
  <c r="E212" i="2" s="1"/>
  <c r="F212" i="2" s="1"/>
  <c r="F213" i="2" s="1"/>
  <c r="E650" i="2"/>
  <c r="F650" i="2" s="1"/>
  <c r="E585" i="2"/>
  <c r="F585" i="2" s="1"/>
  <c r="E774" i="2"/>
  <c r="F774" i="2" s="1"/>
  <c r="F775" i="2" s="1"/>
  <c r="E762" i="2" s="1"/>
  <c r="F762" i="2" s="1"/>
  <c r="F763" i="2" s="1"/>
  <c r="E270" i="2"/>
  <c r="E513" i="2"/>
  <c r="F513" i="2" s="1"/>
  <c r="F514" i="2" s="1"/>
  <c r="E537" i="2"/>
  <c r="F537" i="2" s="1"/>
  <c r="E658" i="2"/>
  <c r="F658" i="2" s="1"/>
  <c r="F659" i="2" s="1"/>
  <c r="E645" i="2" s="1"/>
  <c r="F645" i="2" s="1"/>
  <c r="F646" i="2" s="1"/>
  <c r="E798" i="2"/>
  <c r="F798" i="2" s="1"/>
  <c r="F799" i="2" s="1"/>
  <c r="E786" i="2" s="1"/>
  <c r="F786" i="2" s="1"/>
  <c r="F787" i="2" s="1"/>
  <c r="E681" i="2"/>
  <c r="F681" i="2" s="1"/>
  <c r="E610" i="2"/>
  <c r="F610" i="2" s="1"/>
  <c r="E704" i="2"/>
  <c r="F704" i="2" s="1"/>
  <c r="E325" i="2"/>
  <c r="F325" i="2" s="1"/>
  <c r="E440" i="2"/>
  <c r="F440" i="2" s="1"/>
  <c r="F441" i="2" s="1"/>
  <c r="E632" i="2"/>
  <c r="F632" i="2" s="1"/>
  <c r="F633" i="2" s="1"/>
  <c r="E623" i="2" s="1"/>
  <c r="F623" i="2" s="1"/>
  <c r="F624" i="2" s="1"/>
  <c r="F635" i="2" s="1"/>
  <c r="E34" i="3" s="1"/>
  <c r="F34" i="3" s="1"/>
  <c r="F114" i="2"/>
  <c r="E63" i="2"/>
  <c r="F63" i="2" s="1"/>
  <c r="E87" i="2"/>
  <c r="F87" i="2" s="1"/>
  <c r="E113" i="2"/>
  <c r="F113" i="2" s="1"/>
  <c r="E62" i="2"/>
  <c r="F62" i="2" s="1"/>
  <c r="E379" i="2"/>
  <c r="F379" i="2" s="1"/>
  <c r="E408" i="2"/>
  <c r="F408" i="2" s="1"/>
  <c r="E245" i="2"/>
  <c r="F245" i="2" s="1"/>
  <c r="E413" i="2"/>
  <c r="F413" i="2" s="1"/>
  <c r="F415" i="2" s="1"/>
  <c r="E486" i="2"/>
  <c r="F486" i="2" s="1"/>
  <c r="F488" i="2" s="1"/>
  <c r="E559" i="2"/>
  <c r="F559" i="2" s="1"/>
  <c r="F561" i="2" s="1"/>
  <c r="E550" i="2" s="1"/>
  <c r="F550" i="2" s="1"/>
  <c r="F551" i="2" s="1"/>
  <c r="E609" i="2"/>
  <c r="F609" i="2" s="1"/>
  <c r="E703" i="2"/>
  <c r="F703" i="2" s="1"/>
  <c r="E152" i="2"/>
  <c r="F152" i="2" s="1"/>
  <c r="E198" i="2"/>
  <c r="F198" i="2" s="1"/>
  <c r="E221" i="2"/>
  <c r="F221" i="2" s="1"/>
  <c r="E355" i="2"/>
  <c r="F355" i="2" s="1"/>
  <c r="E384" i="2"/>
  <c r="F384" i="2" s="1"/>
  <c r="F386" i="2" s="1"/>
  <c r="E86" i="2"/>
  <c r="F86" i="2" s="1"/>
  <c r="E345" i="2"/>
  <c r="F345" i="2" s="1"/>
  <c r="E376" i="2"/>
  <c r="F376" i="2" s="1"/>
  <c r="E142" i="2"/>
  <c r="F142" i="2" s="1"/>
  <c r="E765" i="2"/>
  <c r="F765" i="2" s="1"/>
  <c r="E405" i="2"/>
  <c r="F405" i="2" s="1"/>
  <c r="E456" i="2"/>
  <c r="F456" i="2" s="1"/>
  <c r="F459" i="2" s="1"/>
  <c r="F466" i="2" s="1"/>
  <c r="E27" i="3" s="1"/>
  <c r="F27" i="3" s="1"/>
  <c r="E239" i="2"/>
  <c r="F239" i="2" s="1"/>
  <c r="F242" i="2" s="1"/>
  <c r="E553" i="2"/>
  <c r="F553" i="2" s="1"/>
  <c r="E579" i="2"/>
  <c r="F579" i="2" s="1"/>
  <c r="E215" i="2"/>
  <c r="F215" i="2" s="1"/>
  <c r="E505" i="2"/>
  <c r="F505" i="2" s="1"/>
  <c r="E576" i="2"/>
  <c r="F576" i="2" s="1"/>
  <c r="E604" i="2"/>
  <c r="F604" i="2" s="1"/>
  <c r="E265" i="2"/>
  <c r="F265" i="2" s="1"/>
  <c r="E651" i="2"/>
  <c r="F651" i="2" s="1"/>
  <c r="F154" i="2"/>
  <c r="E766" i="2"/>
  <c r="F766" i="2" s="1"/>
  <c r="E742" i="2"/>
  <c r="F742" i="2" s="1"/>
  <c r="E790" i="2"/>
  <c r="F790" i="2" s="1"/>
  <c r="E356" i="2"/>
  <c r="F356" i="2" s="1"/>
  <c r="E269" i="2"/>
  <c r="E311" i="2"/>
  <c r="F311" i="2" s="1"/>
  <c r="E342" i="2"/>
  <c r="F342" i="2" s="1"/>
  <c r="F352" i="2" s="1"/>
  <c r="F93" i="2"/>
  <c r="D83" i="2"/>
  <c r="F19" i="2"/>
  <c r="E680" i="2"/>
  <c r="F680" i="2" s="1"/>
  <c r="F682" i="2" s="1"/>
  <c r="E536" i="2"/>
  <c r="F536" i="2" s="1"/>
  <c r="E377" i="2"/>
  <c r="F377" i="2" s="1"/>
  <c r="E246" i="2"/>
  <c r="F246" i="2" s="1"/>
  <c r="E199" i="2"/>
  <c r="F199" i="2" s="1"/>
  <c r="F200" i="2" s="1"/>
  <c r="E744" i="2"/>
  <c r="F744" i="2" s="1"/>
  <c r="E768" i="2"/>
  <c r="F768" i="2" s="1"/>
  <c r="E507" i="2"/>
  <c r="F507" i="2" s="1"/>
  <c r="E578" i="2"/>
  <c r="F578" i="2" s="1"/>
  <c r="E263" i="2"/>
  <c r="F263" i="2" s="1"/>
  <c r="E653" i="2"/>
  <c r="F653" i="2" s="1"/>
  <c r="E603" i="2"/>
  <c r="F603" i="2" s="1"/>
  <c r="E793" i="2"/>
  <c r="F793" i="2" s="1"/>
  <c r="E745" i="2"/>
  <c r="F745" i="2" s="1"/>
  <c r="E749" i="2"/>
  <c r="F749" i="2" s="1"/>
  <c r="F751" i="2" s="1"/>
  <c r="E738" i="2" s="1"/>
  <c r="F738" i="2" s="1"/>
  <c r="F739" i="2" s="1"/>
  <c r="E409" i="2"/>
  <c r="F409" i="2" s="1"/>
  <c r="F357" i="2"/>
  <c r="E429" i="2"/>
  <c r="F429" i="2" s="1"/>
  <c r="E316" i="2"/>
  <c r="F316" i="2" s="1"/>
  <c r="E143" i="2"/>
  <c r="F143" i="2" s="1"/>
  <c r="E45" i="2"/>
  <c r="F45" i="2" s="1"/>
  <c r="F47" i="2" s="1"/>
  <c r="E457" i="2"/>
  <c r="F457" i="2" s="1"/>
  <c r="E121" i="2"/>
  <c r="F121" i="2" s="1"/>
  <c r="F123" i="2" s="1"/>
  <c r="F118" i="2" l="1"/>
  <c r="F746" i="2"/>
  <c r="F753" i="2" s="1"/>
  <c r="E39" i="3" s="1"/>
  <c r="F39" i="3" s="1"/>
  <c r="F94" i="2"/>
  <c r="F556" i="2"/>
  <c r="F611" i="2"/>
  <c r="F483" i="2"/>
  <c r="F436" i="2"/>
  <c r="F443" i="2" s="1"/>
  <c r="E26" i="3" s="1"/>
  <c r="F26" i="3" s="1"/>
  <c r="F538" i="2"/>
  <c r="E526" i="2" s="1"/>
  <c r="F526" i="2" s="1"/>
  <c r="F527" i="2" s="1"/>
  <c r="F540" i="2" s="1"/>
  <c r="E30" i="3" s="1"/>
  <c r="F30" i="3" s="1"/>
  <c r="C33" i="20" s="1"/>
  <c r="F266" i="2"/>
  <c r="F563" i="2"/>
  <c r="E31" i="3" s="1"/>
  <c r="F31" i="3" s="1"/>
  <c r="C34" i="20" s="1"/>
  <c r="F606" i="2"/>
  <c r="F581" i="2"/>
  <c r="F410" i="2"/>
  <c r="F654" i="2"/>
  <c r="F225" i="2"/>
  <c r="E18" i="3" s="1"/>
  <c r="F18" i="3" s="1"/>
  <c r="C21" i="20" s="1"/>
  <c r="F326" i="2"/>
  <c r="E307" i="2" s="1"/>
  <c r="F307" i="2" s="1"/>
  <c r="F308" i="2" s="1"/>
  <c r="F26" i="2"/>
  <c r="E10" i="3" s="1"/>
  <c r="F10" i="3" s="1"/>
  <c r="C13" i="20" s="1"/>
  <c r="F794" i="2"/>
  <c r="F801" i="2" s="1"/>
  <c r="F247" i="2"/>
  <c r="E235" i="2" s="1"/>
  <c r="F235" i="2" s="1"/>
  <c r="F236" i="2" s="1"/>
  <c r="F249" i="2" s="1"/>
  <c r="E19" i="3" s="1"/>
  <c r="F19" i="3" s="1"/>
  <c r="C22" i="20" s="1"/>
  <c r="F218" i="2"/>
  <c r="F149" i="2"/>
  <c r="F89" i="2"/>
  <c r="F66" i="2"/>
  <c r="F73" i="2" s="1"/>
  <c r="E12" i="3" s="1"/>
  <c r="F12" i="3" s="1"/>
  <c r="C15" i="20" s="1"/>
  <c r="E598" i="2"/>
  <c r="F598" i="2" s="1"/>
  <c r="F599" i="2" s="1"/>
  <c r="E368" i="2"/>
  <c r="F368" i="2" s="1"/>
  <c r="F369" i="2" s="1"/>
  <c r="E36" i="2"/>
  <c r="F36" i="2" s="1"/>
  <c r="F37" i="2" s="1"/>
  <c r="F49" i="2" s="1"/>
  <c r="E11" i="3" s="1"/>
  <c r="F11" i="3" s="1"/>
  <c r="F661" i="2"/>
  <c r="E35" i="3" s="1"/>
  <c r="F35" i="3" s="1"/>
  <c r="E189" i="2"/>
  <c r="F189" i="2" s="1"/>
  <c r="F190" i="2" s="1"/>
  <c r="F202" i="2" s="1"/>
  <c r="E17" i="3" s="1"/>
  <c r="C33" i="18"/>
  <c r="C30" i="20"/>
  <c r="C30" i="18"/>
  <c r="E476" i="2"/>
  <c r="F476" i="2" s="1"/>
  <c r="F477" i="2" s="1"/>
  <c r="F490" i="2" s="1"/>
  <c r="E28" i="3" s="1"/>
  <c r="F28" i="3" s="1"/>
  <c r="C21" i="18"/>
  <c r="E83" i="2"/>
  <c r="F83" i="2" s="1"/>
  <c r="E426" i="2"/>
  <c r="F426" i="2" s="1"/>
  <c r="F427" i="2" s="1"/>
  <c r="E397" i="2"/>
  <c r="F397" i="2" s="1"/>
  <c r="F398" i="2" s="1"/>
  <c r="F417" i="2" s="1"/>
  <c r="E25" i="3" s="1"/>
  <c r="F25" i="3" s="1"/>
  <c r="F770" i="2"/>
  <c r="F777" i="2" s="1"/>
  <c r="E40" i="3" s="1"/>
  <c r="F40" i="3" s="1"/>
  <c r="F270" i="2"/>
  <c r="E294" i="2"/>
  <c r="F294" i="2" s="1"/>
  <c r="F321" i="2"/>
  <c r="E573" i="2"/>
  <c r="F573" i="2" s="1"/>
  <c r="F574" i="2" s="1"/>
  <c r="F588" i="2" s="1"/>
  <c r="E32" i="3" s="1"/>
  <c r="F32" i="3" s="1"/>
  <c r="E670" i="2"/>
  <c r="F670" i="2" s="1"/>
  <c r="F671" i="2" s="1"/>
  <c r="F684" i="2"/>
  <c r="F381" i="2"/>
  <c r="F388" i="2" s="1"/>
  <c r="E24" i="3" s="1"/>
  <c r="F24" i="3" s="1"/>
  <c r="E501" i="2"/>
  <c r="F501" i="2" s="1"/>
  <c r="F502" i="2" s="1"/>
  <c r="E337" i="2"/>
  <c r="F337" i="2" s="1"/>
  <c r="F338" i="2" s="1"/>
  <c r="F359" i="2" s="1"/>
  <c r="E23" i="3" s="1"/>
  <c r="F23" i="3" s="1"/>
  <c r="F269" i="2"/>
  <c r="E293" i="2"/>
  <c r="F293" i="2" s="1"/>
  <c r="C19" i="20"/>
  <c r="C19" i="18"/>
  <c r="E107" i="2"/>
  <c r="F107" i="2" s="1"/>
  <c r="F108" i="2" s="1"/>
  <c r="C37" i="20"/>
  <c r="C37" i="18"/>
  <c r="F509" i="2"/>
  <c r="E135" i="2"/>
  <c r="F135" i="2" s="1"/>
  <c r="F136" i="2" s="1"/>
  <c r="F705" i="2"/>
  <c r="E693" i="2" s="1"/>
  <c r="F693" i="2" s="1"/>
  <c r="F694" i="2" s="1"/>
  <c r="F707" i="2" s="1"/>
  <c r="E37" i="3" s="1"/>
  <c r="F37" i="3" s="1"/>
  <c r="F125" i="2" l="1"/>
  <c r="E14" i="3" s="1"/>
  <c r="F14" i="3" s="1"/>
  <c r="C17" i="18" s="1"/>
  <c r="F156" i="2"/>
  <c r="E15" i="3" s="1"/>
  <c r="F15" i="3" s="1"/>
  <c r="C18" i="20" s="1"/>
  <c r="F613" i="2"/>
  <c r="E33" i="3" s="1"/>
  <c r="F33" i="3" s="1"/>
  <c r="C13" i="18"/>
  <c r="F516" i="2"/>
  <c r="E29" i="3" s="1"/>
  <c r="F29" i="3" s="1"/>
  <c r="C32" i="20" s="1"/>
  <c r="C22" i="18"/>
  <c r="C34" i="18"/>
  <c r="F328" i="2"/>
  <c r="E22" i="3" s="1"/>
  <c r="F22" i="3" s="1"/>
  <c r="C25" i="18" s="1"/>
  <c r="F96" i="2"/>
  <c r="E13" i="3" s="1"/>
  <c r="F13" i="3" s="1"/>
  <c r="C16" i="20" s="1"/>
  <c r="C15" i="18"/>
  <c r="C35" i="20"/>
  <c r="C35" i="18"/>
  <c r="C43" i="20"/>
  <c r="C43" i="18"/>
  <c r="C26" i="20"/>
  <c r="C26" i="18"/>
  <c r="E41" i="3"/>
  <c r="F41" i="3" s="1"/>
  <c r="C14" i="20"/>
  <c r="C14" i="18"/>
  <c r="F295" i="2"/>
  <c r="E283" i="2" s="1"/>
  <c r="F283" i="2" s="1"/>
  <c r="F284" i="2" s="1"/>
  <c r="F297" i="2" s="1"/>
  <c r="E21" i="3" s="1"/>
  <c r="F21" i="3" s="1"/>
  <c r="F17" i="3"/>
  <c r="E43" i="3"/>
  <c r="F43" i="3" s="1"/>
  <c r="C29" i="20"/>
  <c r="C29" i="18"/>
  <c r="C40" i="20"/>
  <c r="C40" i="18"/>
  <c r="C27" i="20"/>
  <c r="C27" i="18"/>
  <c r="F271" i="2"/>
  <c r="C36" i="20"/>
  <c r="C36" i="18"/>
  <c r="C31" i="20"/>
  <c r="C31" i="18"/>
  <c r="C42" i="20"/>
  <c r="C42" i="18"/>
  <c r="C28" i="20"/>
  <c r="C28" i="18"/>
  <c r="C38" i="20"/>
  <c r="C38" i="18"/>
  <c r="C17" i="20" l="1"/>
  <c r="C32" i="18"/>
  <c r="C18" i="18"/>
  <c r="C25" i="20"/>
  <c r="C16" i="18"/>
  <c r="E259" i="2"/>
  <c r="F259" i="2" s="1"/>
  <c r="F260" i="2" s="1"/>
  <c r="F273" i="2"/>
  <c r="C24" i="20"/>
  <c r="C24" i="18"/>
  <c r="C44" i="20"/>
  <c r="C44" i="18"/>
  <c r="C46" i="20"/>
  <c r="C46" i="18"/>
  <c r="C20" i="20"/>
  <c r="C20" i="18"/>
  <c r="E20" i="3" l="1"/>
  <c r="F20" i="3" s="1"/>
  <c r="E852" i="2"/>
  <c r="F894" i="2" l="1"/>
  <c r="E45" i="3" s="1"/>
  <c r="F45" i="3" s="1"/>
  <c r="F870" i="2"/>
  <c r="E44" i="3" s="1"/>
  <c r="F44" i="3" s="1"/>
  <c r="F918" i="2"/>
  <c r="E46" i="3" s="1"/>
  <c r="F46" i="3" s="1"/>
  <c r="F941" i="2"/>
  <c r="E47" i="3" s="1"/>
  <c r="F47" i="3" s="1"/>
  <c r="C23" i="20"/>
  <c r="C23" i="18"/>
  <c r="F48" i="3" l="1"/>
  <c r="F50" i="3" s="1"/>
  <c r="C47" i="20"/>
  <c r="C47" i="18"/>
  <c r="C50" i="20"/>
  <c r="C50" i="18"/>
  <c r="C49" i="20"/>
  <c r="C49" i="18"/>
  <c r="C48" i="20"/>
  <c r="C48" i="18"/>
  <c r="D56" i="10" l="1"/>
  <c r="C51" i="18"/>
  <c r="C51" i="20"/>
  <c r="F51" i="3"/>
  <c r="F52" i="3" s="1"/>
  <c r="F54" i="3"/>
  <c r="F53" i="3" l="1"/>
  <c r="F55" i="3" s="1"/>
  <c r="D13" i="18" l="1"/>
  <c r="D39" i="18"/>
  <c r="D21" i="18"/>
  <c r="D22" i="20"/>
  <c r="D33" i="20"/>
  <c r="D37" i="18"/>
  <c r="D19" i="20"/>
  <c r="F57" i="3"/>
  <c r="D19" i="18"/>
  <c r="D15" i="20"/>
  <c r="D15" i="18"/>
  <c r="D39" i="20"/>
  <c r="D22" i="18"/>
  <c r="D21" i="20"/>
  <c r="D34" i="18"/>
  <c r="D30" i="18"/>
  <c r="D37" i="20"/>
  <c r="D34" i="20"/>
  <c r="D30" i="20"/>
  <c r="D33" i="18"/>
  <c r="D13" i="20"/>
  <c r="D27" i="18"/>
  <c r="D31" i="20"/>
  <c r="D18" i="18"/>
  <c r="D40" i="18"/>
  <c r="D27" i="20"/>
  <c r="D36" i="18"/>
  <c r="D16" i="20"/>
  <c r="D17" i="20"/>
  <c r="D42" i="20"/>
  <c r="D17" i="18"/>
  <c r="D29" i="18"/>
  <c r="D38" i="20"/>
  <c r="D35" i="20"/>
  <c r="D42" i="18"/>
  <c r="D14" i="20"/>
  <c r="D25" i="18"/>
  <c r="D18" i="20"/>
  <c r="D32" i="20"/>
  <c r="D14" i="18"/>
  <c r="D25" i="20"/>
  <c r="D26" i="20"/>
  <c r="D26" i="18"/>
  <c r="D36" i="20"/>
  <c r="D16" i="18"/>
  <c r="D43" i="18"/>
  <c r="D29" i="20"/>
  <c r="D32" i="18"/>
  <c r="D31" i="18"/>
  <c r="D28" i="18"/>
  <c r="D43" i="20"/>
  <c r="D28" i="20"/>
  <c r="D40" i="20"/>
  <c r="D35" i="18"/>
  <c r="D38" i="18"/>
  <c r="D46" i="18"/>
  <c r="D20" i="20"/>
  <c r="D20" i="18"/>
  <c r="D44" i="18"/>
  <c r="D24" i="20"/>
  <c r="D24" i="18"/>
  <c r="D46" i="20"/>
  <c r="D44" i="20"/>
  <c r="D23" i="18"/>
  <c r="D23" i="20"/>
  <c r="D50" i="20"/>
  <c r="D50" i="18"/>
  <c r="D47" i="18"/>
  <c r="D49" i="20"/>
  <c r="D49" i="18"/>
  <c r="D47" i="20"/>
  <c r="D48" i="18"/>
  <c r="D48" i="20"/>
  <c r="D51" i="20" l="1"/>
  <c r="E40" i="20" s="1"/>
  <c r="D51" i="18"/>
  <c r="H9" i="18" s="1"/>
  <c r="E43" i="20" l="1"/>
  <c r="AE43" i="20" s="1"/>
  <c r="E36" i="20"/>
  <c r="AB36" i="20" s="1"/>
  <c r="E33" i="20"/>
  <c r="AB33" i="20" s="1"/>
  <c r="E37" i="20"/>
  <c r="Z37" i="20" s="1"/>
  <c r="E24" i="18"/>
  <c r="N24" i="18" s="1"/>
  <c r="E15" i="20"/>
  <c r="T15" i="20" s="1"/>
  <c r="AF15" i="20" s="1"/>
  <c r="AG15" i="20" s="1"/>
  <c r="E49" i="20"/>
  <c r="Y49" i="20" s="1"/>
  <c r="E48" i="20"/>
  <c r="X48" i="20" s="1"/>
  <c r="E50" i="20"/>
  <c r="AD50" i="20" s="1"/>
  <c r="E21" i="20"/>
  <c r="U21" i="20" s="1"/>
  <c r="E36" i="18"/>
  <c r="P36" i="18" s="1"/>
  <c r="E17" i="18"/>
  <c r="M17" i="18" s="1"/>
  <c r="E39" i="18"/>
  <c r="Q39" i="18" s="1"/>
  <c r="E42" i="18"/>
  <c r="Q42" i="18" s="1"/>
  <c r="E30" i="18"/>
  <c r="P30" i="18" s="1"/>
  <c r="E13" i="18"/>
  <c r="M13" i="18" s="1"/>
  <c r="E26" i="18"/>
  <c r="O26" i="18" s="1"/>
  <c r="E37" i="18"/>
  <c r="P37" i="18" s="1"/>
  <c r="E28" i="18"/>
  <c r="O28" i="18" s="1"/>
  <c r="E20" i="18"/>
  <c r="N20" i="18" s="1"/>
  <c r="E22" i="18"/>
  <c r="N22" i="18" s="1"/>
  <c r="E33" i="18"/>
  <c r="P33" i="18" s="1"/>
  <c r="E31" i="18"/>
  <c r="P31" i="18" s="1"/>
  <c r="E32" i="18"/>
  <c r="P32" i="18" s="1"/>
  <c r="E19" i="18"/>
  <c r="N19" i="18" s="1"/>
  <c r="E44" i="18"/>
  <c r="Q44" i="18" s="1"/>
  <c r="E27" i="18"/>
  <c r="O27" i="18" s="1"/>
  <c r="E40" i="18"/>
  <c r="Q40" i="18" s="1"/>
  <c r="E49" i="18"/>
  <c r="O49" i="18" s="1"/>
  <c r="E14" i="18"/>
  <c r="M14" i="18" s="1"/>
  <c r="E16" i="20"/>
  <c r="T16" i="20" s="1"/>
  <c r="AF16" i="20" s="1"/>
  <c r="AG16" i="20" s="1"/>
  <c r="E16" i="18"/>
  <c r="M16" i="18" s="1"/>
  <c r="E19" i="20"/>
  <c r="U19" i="20" s="1"/>
  <c r="E23" i="20"/>
  <c r="V23" i="20" s="1"/>
  <c r="E48" i="18"/>
  <c r="P48" i="18" s="1"/>
  <c r="E14" i="20"/>
  <c r="T14" i="20" s="1"/>
  <c r="AF14" i="20" s="1"/>
  <c r="AG14" i="20" s="1"/>
  <c r="E34" i="18"/>
  <c r="P34" i="18" s="1"/>
  <c r="E31" i="20"/>
  <c r="H9" i="20"/>
  <c r="E29" i="20"/>
  <c r="E38" i="20"/>
  <c r="E34" i="20"/>
  <c r="E28" i="20"/>
  <c r="E32" i="20"/>
  <c r="E25" i="20"/>
  <c r="E27" i="20"/>
  <c r="E21" i="18"/>
  <c r="N21" i="18" s="1"/>
  <c r="E50" i="18"/>
  <c r="R50" i="18" s="1"/>
  <c r="E24" i="20"/>
  <c r="E13" i="20"/>
  <c r="E44" i="20"/>
  <c r="E43" i="18"/>
  <c r="Q43" i="18" s="1"/>
  <c r="E47" i="20"/>
  <c r="AE40" i="20"/>
  <c r="AC40" i="20"/>
  <c r="AD40" i="20"/>
  <c r="E42" i="20"/>
  <c r="E35" i="20"/>
  <c r="E15" i="18"/>
  <c r="M15" i="18" s="1"/>
  <c r="E22" i="20"/>
  <c r="E47" i="18"/>
  <c r="E17" i="20"/>
  <c r="T17" i="20" s="1"/>
  <c r="AF17" i="20" s="1"/>
  <c r="AG17" i="20" s="1"/>
  <c r="E18" i="18"/>
  <c r="N18" i="18" s="1"/>
  <c r="E35" i="18"/>
  <c r="P35" i="18" s="1"/>
  <c r="E29" i="18"/>
  <c r="P29" i="18" s="1"/>
  <c r="E18" i="20"/>
  <c r="E20" i="20"/>
  <c r="E26" i="20"/>
  <c r="E30" i="20"/>
  <c r="E39" i="20"/>
  <c r="E38" i="18"/>
  <c r="P38" i="18" s="1"/>
  <c r="E25" i="18"/>
  <c r="O25" i="18" s="1"/>
  <c r="E46" i="18"/>
  <c r="R46" i="18" s="1"/>
  <c r="E46" i="20"/>
  <c r="E23" i="18"/>
  <c r="N23" i="18" s="1"/>
  <c r="Z33" i="20" l="1"/>
  <c r="AF33" i="20" s="1"/>
  <c r="AG33" i="20" s="1"/>
  <c r="AA33" i="20"/>
  <c r="AA37" i="20"/>
  <c r="AB37" i="20"/>
  <c r="V21" i="20"/>
  <c r="Z36" i="20"/>
  <c r="AA36" i="20"/>
  <c r="X49" i="20"/>
  <c r="AF49" i="20" s="1"/>
  <c r="AG49" i="20" s="1"/>
  <c r="AD43" i="20"/>
  <c r="AC43" i="20"/>
  <c r="Q52" i="18"/>
  <c r="Q54" i="18" s="1"/>
  <c r="AE50" i="20"/>
  <c r="AF50" i="20" s="1"/>
  <c r="AG50" i="20" s="1"/>
  <c r="Y48" i="20"/>
  <c r="AF48" i="20" s="1"/>
  <c r="AG48" i="20" s="1"/>
  <c r="W21" i="20"/>
  <c r="AF40" i="20"/>
  <c r="AG40" i="20" s="1"/>
  <c r="P52" i="18"/>
  <c r="P54" i="18" s="1"/>
  <c r="O48" i="18"/>
  <c r="V19" i="20"/>
  <c r="U23" i="20"/>
  <c r="W19" i="20"/>
  <c r="W23" i="20"/>
  <c r="R52" i="18"/>
  <c r="R54" i="18" s="1"/>
  <c r="V22" i="20"/>
  <c r="U22" i="20"/>
  <c r="W22" i="20"/>
  <c r="Y27" i="20"/>
  <c r="X27" i="20"/>
  <c r="X47" i="20"/>
  <c r="T47" i="20"/>
  <c r="Y47" i="20"/>
  <c r="AE46" i="20"/>
  <c r="AD46" i="20"/>
  <c r="AA32" i="20"/>
  <c r="AB32" i="20"/>
  <c r="Z32" i="20"/>
  <c r="X26" i="20"/>
  <c r="Y26" i="20"/>
  <c r="AE44" i="20"/>
  <c r="AC44" i="20"/>
  <c r="AD44" i="20"/>
  <c r="X28" i="20"/>
  <c r="Y28" i="20"/>
  <c r="AB31" i="20"/>
  <c r="Z31" i="20"/>
  <c r="AA31" i="20"/>
  <c r="Z30" i="20"/>
  <c r="AA30" i="20"/>
  <c r="AB30" i="20"/>
  <c r="E51" i="18"/>
  <c r="V20" i="20"/>
  <c r="W20" i="20"/>
  <c r="U20" i="20"/>
  <c r="AA35" i="20"/>
  <c r="AB35" i="20"/>
  <c r="Z35" i="20"/>
  <c r="X25" i="20"/>
  <c r="Y25" i="20"/>
  <c r="AB29" i="20"/>
  <c r="Z29" i="20"/>
  <c r="AA29" i="20"/>
  <c r="N52" i="18"/>
  <c r="N54" i="18" s="1"/>
  <c r="T13" i="20"/>
  <c r="E51" i="20"/>
  <c r="AA34" i="20"/>
  <c r="AB34" i="20"/>
  <c r="Z34" i="20"/>
  <c r="U18" i="20"/>
  <c r="V18" i="20"/>
  <c r="W18" i="20"/>
  <c r="AC42" i="20"/>
  <c r="AE42" i="20"/>
  <c r="AD42" i="20"/>
  <c r="U24" i="20"/>
  <c r="V24" i="20"/>
  <c r="W24" i="20"/>
  <c r="AA38" i="20"/>
  <c r="Z38" i="20"/>
  <c r="AB38" i="20"/>
  <c r="AC39" i="20"/>
  <c r="AD39" i="20"/>
  <c r="AE39" i="20"/>
  <c r="O47" i="18"/>
  <c r="M47" i="18"/>
  <c r="M52" i="18" s="1"/>
  <c r="AF37" i="20" l="1"/>
  <c r="AG37" i="20" s="1"/>
  <c r="AF43" i="20"/>
  <c r="AG43" i="20" s="1"/>
  <c r="AF36" i="20"/>
  <c r="AG36" i="20" s="1"/>
  <c r="AF27" i="20"/>
  <c r="AG27" i="20" s="1"/>
  <c r="AF21" i="20"/>
  <c r="AG21" i="20" s="1"/>
  <c r="O52" i="18"/>
  <c r="O54" i="18" s="1"/>
  <c r="AD52" i="20"/>
  <c r="AD54" i="20" s="1"/>
  <c r="AF46" i="20"/>
  <c r="AG46" i="20" s="1"/>
  <c r="AF32" i="20"/>
  <c r="AG32" i="20" s="1"/>
  <c r="AF19" i="20"/>
  <c r="AG19" i="20" s="1"/>
  <c r="AF30" i="20"/>
  <c r="AG30" i="20" s="1"/>
  <c r="AF38" i="20"/>
  <c r="AG38" i="20" s="1"/>
  <c r="AB52" i="20"/>
  <c r="AB54" i="20" s="1"/>
  <c r="Y52" i="20"/>
  <c r="Y54" i="20" s="1"/>
  <c r="AF23" i="20"/>
  <c r="AG23" i="20" s="1"/>
  <c r="M54" i="18"/>
  <c r="M55" i="18" s="1"/>
  <c r="N55" i="18" s="1"/>
  <c r="M53" i="18"/>
  <c r="N53" i="18" s="1"/>
  <c r="AF31" i="20"/>
  <c r="AG31" i="20" s="1"/>
  <c r="AF42" i="20"/>
  <c r="AG42" i="20" s="1"/>
  <c r="AF34" i="20"/>
  <c r="AG34" i="20" s="1"/>
  <c r="Z52" i="20"/>
  <c r="Z54" i="20" s="1"/>
  <c r="AF29" i="20"/>
  <c r="AG29" i="20" s="1"/>
  <c r="AF47" i="20"/>
  <c r="AG47" i="20" s="1"/>
  <c r="W52" i="20"/>
  <c r="W54" i="20" s="1"/>
  <c r="AF25" i="20"/>
  <c r="AG25" i="20" s="1"/>
  <c r="X52" i="20"/>
  <c r="X54" i="20" s="1"/>
  <c r="AE52" i="20"/>
  <c r="AE54" i="20" s="1"/>
  <c r="AF24" i="20"/>
  <c r="AG24" i="20" s="1"/>
  <c r="AF18" i="20"/>
  <c r="AG18" i="20" s="1"/>
  <c r="U52" i="20"/>
  <c r="T52" i="20"/>
  <c r="AF13" i="20"/>
  <c r="AG13" i="20" s="1"/>
  <c r="AF35" i="20"/>
  <c r="AG35" i="20" s="1"/>
  <c r="AF44" i="20"/>
  <c r="AG44" i="20" s="1"/>
  <c r="AF26" i="20"/>
  <c r="AG26" i="20" s="1"/>
  <c r="AF22" i="20"/>
  <c r="AG22" i="20" s="1"/>
  <c r="V52" i="20"/>
  <c r="V54" i="20" s="1"/>
  <c r="AF28" i="20"/>
  <c r="AG28" i="20" s="1"/>
  <c r="AF39" i="20"/>
  <c r="AG39" i="20" s="1"/>
  <c r="AC52" i="20"/>
  <c r="AC54" i="20" s="1"/>
  <c r="AA52" i="20"/>
  <c r="AA54" i="20" s="1"/>
  <c r="AF20" i="20"/>
  <c r="AG20" i="20" s="1"/>
  <c r="O53" i="18" l="1"/>
  <c r="P53" i="18" s="1"/>
  <c r="Q53" i="18" s="1"/>
  <c r="R53" i="18" s="1"/>
  <c r="O55" i="18"/>
  <c r="P55" i="18" s="1"/>
  <c r="Q55" i="18" s="1"/>
  <c r="R55" i="18" s="1"/>
  <c r="T53" i="20"/>
  <c r="U53" i="20" s="1"/>
  <c r="V53" i="20" s="1"/>
  <c r="W53" i="20" s="1"/>
  <c r="X53" i="20" s="1"/>
  <c r="Y53" i="20" s="1"/>
  <c r="Z53" i="20" s="1"/>
  <c r="AA53" i="20" s="1"/>
  <c r="AB53" i="20" s="1"/>
  <c r="AC53" i="20" s="1"/>
  <c r="AD53" i="20" s="1"/>
  <c r="AE53" i="20" s="1"/>
  <c r="T54" i="20"/>
  <c r="T55" i="20" s="1"/>
  <c r="U54" i="20"/>
  <c r="U55" i="20" l="1"/>
  <c r="V55" i="20" s="1"/>
  <c r="W55" i="20" s="1"/>
  <c r="X55" i="20" s="1"/>
  <c r="Y55" i="20" s="1"/>
  <c r="Z55" i="20" s="1"/>
  <c r="AA55" i="20" s="1"/>
  <c r="AB55" i="20" s="1"/>
  <c r="AC55" i="20" s="1"/>
  <c r="AD55" i="20" s="1"/>
  <c r="AE55" i="20" s="1"/>
</calcChain>
</file>

<file path=xl/sharedStrings.xml><?xml version="1.0" encoding="utf-8"?>
<sst xmlns="http://schemas.openxmlformats.org/spreadsheetml/2006/main" count="1855" uniqueCount="335">
  <si>
    <t>MANO DE OBRA</t>
  </si>
  <si>
    <t>Ayudante</t>
  </si>
  <si>
    <t>Oficial</t>
  </si>
  <si>
    <t>Oficial especializado</t>
  </si>
  <si>
    <t>EQUIPOS</t>
  </si>
  <si>
    <t>N°</t>
  </si>
  <si>
    <t>DESIGNACION</t>
  </si>
  <si>
    <t>UNID.</t>
  </si>
  <si>
    <t>CANTIDAD</t>
  </si>
  <si>
    <t>COSTO UNITARIO</t>
  </si>
  <si>
    <t>COSTO TOTAL</t>
  </si>
  <si>
    <t>A</t>
  </si>
  <si>
    <t>TOTAL A</t>
  </si>
  <si>
    <t>B</t>
  </si>
  <si>
    <t>MATERIALES</t>
  </si>
  <si>
    <t>m2</t>
  </si>
  <si>
    <t>TOTAL B</t>
  </si>
  <si>
    <t>C</t>
  </si>
  <si>
    <t>TOTAL C</t>
  </si>
  <si>
    <t>COSTO DIRECTO (CD)</t>
  </si>
  <si>
    <t>m3</t>
  </si>
  <si>
    <t>Revestimiento Cerámico</t>
  </si>
  <si>
    <t>Gl.</t>
  </si>
  <si>
    <t>Terminación y Limpieza</t>
  </si>
  <si>
    <t>ANALISIS DE PRECIOS VIVIENDAS</t>
  </si>
  <si>
    <t>Nº</t>
  </si>
  <si>
    <t>Unid</t>
  </si>
  <si>
    <t>Cant.</t>
  </si>
  <si>
    <t>Denominación</t>
  </si>
  <si>
    <t>Ítem</t>
  </si>
  <si>
    <t>Hormigón de Limpieza (e= 5 cm)</t>
  </si>
  <si>
    <t>Provisión y colocación de vidrios</t>
  </si>
  <si>
    <t>Hs.</t>
  </si>
  <si>
    <t>GASTOS GENERALES</t>
  </si>
  <si>
    <t>BENEFICIO</t>
  </si>
  <si>
    <t>D</t>
  </si>
  <si>
    <t>INGRESOS BRUTOS Y LOTE HOGAR</t>
  </si>
  <si>
    <t>ml.</t>
  </si>
  <si>
    <t>%  INC.</t>
  </si>
  <si>
    <t>TOTAL OBRA</t>
  </si>
  <si>
    <t>Zócalo Cerámico</t>
  </si>
  <si>
    <t>Mesada, Campana y Ventilaciones</t>
  </si>
  <si>
    <t>Pintura en Carpintería  Madera</t>
  </si>
  <si>
    <t>MONTO DE OBRA</t>
  </si>
  <si>
    <t>ITEMS - DENOMINACION</t>
  </si>
  <si>
    <t>Sup. Cubierta:</t>
  </si>
  <si>
    <t>Sup. Total</t>
  </si>
  <si>
    <t>Sup. Semicub:</t>
  </si>
  <si>
    <t>Costo unit</t>
  </si>
  <si>
    <t>Costo total</t>
  </si>
  <si>
    <t>Capa Aisladora Horizontal y vertical</t>
  </si>
  <si>
    <t>Mampostería de ladrillón de 0,20 m</t>
  </si>
  <si>
    <t>Columnas de Encadenado, enmarcado y carga</t>
  </si>
  <si>
    <t>Vigas de Encadenado Superior, Dintel y Carga</t>
  </si>
  <si>
    <t>Losa de Hº Aº vista s/oquedades (incluye acceso)</t>
  </si>
  <si>
    <t>Base de tanque de reserva</t>
  </si>
  <si>
    <t>Cubierta de Techo (aislación térmica e hidráulica)</t>
  </si>
  <si>
    <t>Jaharro y enlucido interior a la cal</t>
  </si>
  <si>
    <t>Jaharro y enlucido exterior a la cal</t>
  </si>
  <si>
    <t>Pintura en Carpintería  Metálica</t>
  </si>
  <si>
    <t>Pintura al Látex interior en muros</t>
  </si>
  <si>
    <t>ITEM:</t>
  </si>
  <si>
    <t>Unidad</t>
  </si>
  <si>
    <t>Cielorraso interior a la cal</t>
  </si>
  <si>
    <t>Pintura al Látex exterior</t>
  </si>
  <si>
    <t>Pintura al Látex interior en cielorrasos</t>
  </si>
  <si>
    <t>E</t>
  </si>
  <si>
    <t>G</t>
  </si>
  <si>
    <t>H</t>
  </si>
  <si>
    <t>I.V.A</t>
  </si>
  <si>
    <t>De (1)</t>
  </si>
  <si>
    <t>De (2)</t>
  </si>
  <si>
    <t>De (3)</t>
  </si>
  <si>
    <t>PLAZO DE OBRA:</t>
  </si>
  <si>
    <t>Cimiento Hormigón Ciclópeo</t>
  </si>
  <si>
    <t>Bases de Hormigón Armado</t>
  </si>
  <si>
    <t>Vigas de fundación y arriostramiento</t>
  </si>
  <si>
    <t>Relleno bajo contrapiso interior, veredines perimetrales, lavadero y vereda de acceso</t>
  </si>
  <si>
    <t>Mampostería muros de 0,10 m armada</t>
  </si>
  <si>
    <t>Carpintería aluminio, metálica y madera (incluído premarcos con antepechos metálicos, mosquiteros y cierre base tº de reserva)</t>
  </si>
  <si>
    <t>Jaharro Bajo Revestimiento cerámico</t>
  </si>
  <si>
    <t>COSTO DIRECTO VIVIENDA (1)</t>
  </si>
  <si>
    <t>SUBTOTAL (2)</t>
  </si>
  <si>
    <t>SUBTOTAL (3)</t>
  </si>
  <si>
    <t>PRECIO UNITARIO POR VIVIENDA</t>
  </si>
  <si>
    <t>(3+G+H)</t>
  </si>
  <si>
    <t>Instalación Sanitaría (Incl: cañeria base, distribución agua fría y caliente, artefactos, bidet y grifería)</t>
  </si>
  <si>
    <t>Piso cerámico - 1º calidad Alto tránsito - incl umbrales (no incluye zona de guardado placares - bajo mesada)</t>
  </si>
  <si>
    <t>Preparación de terreno y replanteo</t>
  </si>
  <si>
    <t>Excavaciónes, explanación y/o retiro de material proveniente de exc p/fund</t>
  </si>
  <si>
    <t>Contrapiso Hormigón fratazado e=10cm (apto para recibir cerámico)</t>
  </si>
  <si>
    <t>Vereda , veredin perimetral y vereda de acceso (incl lavadero)</t>
  </si>
  <si>
    <t>Aislación hidráulica con membrana con al esp=4mm, s/losa ext</t>
  </si>
  <si>
    <t xml:space="preserve"> </t>
  </si>
  <si>
    <t>TOTAL D</t>
  </si>
  <si>
    <t>Instalación de Gas</t>
  </si>
  <si>
    <t xml:space="preserve">Instalación Eléctrica </t>
  </si>
  <si>
    <t>A - COMPUTO Y PRESUPUESTO PROTOTIPO</t>
  </si>
  <si>
    <t xml:space="preserve">PLAN DE TRABAJOS </t>
  </si>
  <si>
    <t>ENUNCIADO</t>
  </si>
  <si>
    <t>TAREAS A REALIZAR</t>
  </si>
  <si>
    <t>1.</t>
  </si>
  <si>
    <t>2.</t>
  </si>
  <si>
    <t>SE DEBERÁ COPLETAR LA PLANILLA DE PRESUPUESTO CON LOS COSTOS UNITARIOS</t>
  </si>
  <si>
    <t>3.</t>
  </si>
  <si>
    <t>ELABORAR PLAN DE TRABAJOS</t>
  </si>
  <si>
    <t xml:space="preserve">4. </t>
  </si>
  <si>
    <t>ELABORAR CURVA DE INVERSIONES Y AVANCE FÍSICO (EN PORCENTAJES Y MONTOS ECONÓMICOS)</t>
  </si>
  <si>
    <t xml:space="preserve">TP N° </t>
  </si>
  <si>
    <t>ESTUDIO DE COSTOS DE VIVIENDA UNIFAMILIAR</t>
  </si>
  <si>
    <t>COMPLETAR PLANILLA DE ANÁLISIS DE PRECIOS</t>
  </si>
  <si>
    <t>COMPLETAR PRESUPUESTO</t>
  </si>
  <si>
    <t>Herramientas de Mano</t>
  </si>
  <si>
    <t>Hs</t>
  </si>
  <si>
    <t>6 MESES</t>
  </si>
  <si>
    <t xml:space="preserve"> Pino Insigne tabla 1*4"</t>
  </si>
  <si>
    <t>m2/m2</t>
  </si>
  <si>
    <t xml:space="preserve">Clavo punta Paris </t>
  </si>
  <si>
    <t>kg/m3</t>
  </si>
  <si>
    <t xml:space="preserve">Tanza </t>
  </si>
  <si>
    <t>Cemento Portland</t>
  </si>
  <si>
    <t>Arena Comun</t>
  </si>
  <si>
    <t>m3/m3</t>
  </si>
  <si>
    <t>Canto rodado  Clasificado</t>
  </si>
  <si>
    <t>Piedra Bola</t>
  </si>
  <si>
    <t>Alambre negro h14</t>
  </si>
  <si>
    <t>Hierro torsionado de 10mm</t>
  </si>
  <si>
    <t xml:space="preserve"> Pino Insigne Tirante 2*4"</t>
  </si>
  <si>
    <t>m. lineal</t>
  </si>
  <si>
    <t>Hidrofugo tipo ceresita</t>
  </si>
  <si>
    <t>kg/m2</t>
  </si>
  <si>
    <t>Ladrillon comun</t>
  </si>
  <si>
    <t>Cal hidratada en polvo</t>
  </si>
  <si>
    <t>un/m3</t>
  </si>
  <si>
    <t xml:space="preserve"> Pino Insigne Tirantillo 1*2"</t>
  </si>
  <si>
    <t>Medio oficial</t>
  </si>
  <si>
    <t>Sereno</t>
  </si>
  <si>
    <t>Carga social</t>
  </si>
  <si>
    <t>Mensualizados</t>
  </si>
  <si>
    <t xml:space="preserve"> $/hs</t>
  </si>
  <si>
    <t>Precio total  $/hs</t>
  </si>
  <si>
    <t>Alambre negro #14</t>
  </si>
  <si>
    <t>Clavo punta Paris 2"</t>
  </si>
  <si>
    <t>Hierro torsionado de 8mm</t>
  </si>
  <si>
    <t xml:space="preserve"> Pino Insigne Tirante 3*4"</t>
  </si>
  <si>
    <t>Alamo - Puntal de 8cm 1" =2.5cm</t>
  </si>
  <si>
    <t>Membrana Asf. c/ aluminio</t>
  </si>
  <si>
    <t>Hidr.</t>
  </si>
  <si>
    <t>Term.</t>
  </si>
  <si>
    <t>Piedra Pomez</t>
  </si>
  <si>
    <t>m3/m2</t>
  </si>
  <si>
    <t>MATERIALES -- TEJA FRANCESA</t>
  </si>
  <si>
    <t>Machimbre de alamo 3/4"</t>
  </si>
  <si>
    <t>Nylon negro</t>
  </si>
  <si>
    <t>Lana de vidrio e=2"</t>
  </si>
  <si>
    <t>Teja FRANCESA</t>
  </si>
  <si>
    <t>UN/m2</t>
  </si>
  <si>
    <t xml:space="preserve"> Pino Insigne tabla 1*2"</t>
  </si>
  <si>
    <t>Adhesivo tipo kerfix</t>
  </si>
  <si>
    <t>Ceramico</t>
  </si>
  <si>
    <t>Cal Hidratada en Polvo</t>
  </si>
  <si>
    <t>kg/ML</t>
  </si>
  <si>
    <t>UNID/ML</t>
  </si>
  <si>
    <t>m3/ML</t>
  </si>
  <si>
    <t>Arena Fina</t>
  </si>
  <si>
    <t>m3/M2</t>
  </si>
  <si>
    <t>Arena comun</t>
  </si>
  <si>
    <t>Enluc.</t>
  </si>
  <si>
    <t>Pintura Antioxido</t>
  </si>
  <si>
    <t>lts/m2</t>
  </si>
  <si>
    <t>Esmalte Sintetico Blanco</t>
  </si>
  <si>
    <t>Aguarras</t>
  </si>
  <si>
    <t>Aceite Sellador</t>
  </si>
  <si>
    <t>Pintura al Latex P/Interior</t>
  </si>
  <si>
    <t>unid/m2</t>
  </si>
  <si>
    <t>Imprimacion de LATEX</t>
  </si>
  <si>
    <t>Entonador 120 ml</t>
  </si>
  <si>
    <t>Enduido</t>
  </si>
  <si>
    <t>Lija al agua N120</t>
  </si>
  <si>
    <t>Pintura al Latex P/Exterior</t>
  </si>
  <si>
    <t>Vidrio Transp 4mm</t>
  </si>
  <si>
    <t>Vidrio e=4mm</t>
  </si>
  <si>
    <t>MATERIALES :</t>
  </si>
  <si>
    <t>Arena fina</t>
  </si>
  <si>
    <t>$100 ml</t>
  </si>
  <si>
    <t>$89 m2</t>
  </si>
  <si>
    <t>$ 3,7 unidad</t>
  </si>
  <si>
    <t>$85 x 4kg</t>
  </si>
  <si>
    <t>$125 x 25kg</t>
  </si>
  <si>
    <t>Cal viva</t>
  </si>
  <si>
    <t>$115 x 25kg</t>
  </si>
  <si>
    <t>Ripio</t>
  </si>
  <si>
    <t>$380 x 1m3</t>
  </si>
  <si>
    <t>$840 x 1m3</t>
  </si>
  <si>
    <t>$515 x 1m3</t>
  </si>
  <si>
    <t>$30 unidad</t>
  </si>
  <si>
    <t>$1400 x 1 m3</t>
  </si>
  <si>
    <t>$144 x 50kg</t>
  </si>
  <si>
    <t>Precio de compra</t>
  </si>
  <si>
    <t>Precio por Unidad con IVA</t>
  </si>
  <si>
    <t>Kg</t>
  </si>
  <si>
    <t>$650 x 21,6m2</t>
  </si>
  <si>
    <t>Clavo punta Paris 3"</t>
  </si>
  <si>
    <t>$62,10 x 1kg</t>
  </si>
  <si>
    <t>kg</t>
  </si>
  <si>
    <t>Adhesivo Weber para ceramico</t>
  </si>
  <si>
    <t>$179 x 30kg</t>
  </si>
  <si>
    <t>Esmalte Sintetico Blanco Albalux</t>
  </si>
  <si>
    <t>Pintura Antioxido Alba</t>
  </si>
  <si>
    <t>$157,00 x 1lts</t>
  </si>
  <si>
    <t>$305 x 4 lts</t>
  </si>
  <si>
    <t>Aguarras Alba</t>
  </si>
  <si>
    <t>Pintura al Latex P/Interior Alba</t>
  </si>
  <si>
    <t>$939 x 20 lts</t>
  </si>
  <si>
    <t>$1292 x 20 lts</t>
  </si>
  <si>
    <t>$470 x 20 lts</t>
  </si>
  <si>
    <t>Enduido Plastico Alba</t>
  </si>
  <si>
    <t>unidad</t>
  </si>
  <si>
    <t>Zocalo Granitico 25x10cm</t>
  </si>
  <si>
    <t>$25 x unidad</t>
  </si>
  <si>
    <t>Pino Insigne tabla 1*4"</t>
  </si>
  <si>
    <t>Pino Insigne Tirantillo 1*2"</t>
  </si>
  <si>
    <t>Pino Insigne Tirante 2*4"</t>
  </si>
  <si>
    <t>Pino Insigne Tirante 3*4"</t>
  </si>
  <si>
    <t>$46 x 1kg</t>
  </si>
  <si>
    <t>$14,5 x unidad</t>
  </si>
  <si>
    <t>Pintura al Latex P/Exterior Alba</t>
  </si>
  <si>
    <t>$350 x 1m2</t>
  </si>
  <si>
    <t>Imprimacion de LATEX Alba</t>
  </si>
  <si>
    <t>$1649,39 x 20 lts</t>
  </si>
  <si>
    <t>$112 x 3,05mts</t>
  </si>
  <si>
    <t>ml</t>
  </si>
  <si>
    <t>$137 x 1 lts</t>
  </si>
  <si>
    <t>Precio por Unidad sin IVA</t>
  </si>
  <si>
    <t>$563 x 4lts</t>
  </si>
  <si>
    <t xml:space="preserve">Ceramico simil madera </t>
  </si>
  <si>
    <t>$120 x m2</t>
  </si>
  <si>
    <t>$115 x m2</t>
  </si>
  <si>
    <t>$450 x 3,5mts</t>
  </si>
  <si>
    <t xml:space="preserve">$45 x 10mts </t>
  </si>
  <si>
    <t>$1800 x m3</t>
  </si>
  <si>
    <t>$25 x 100m</t>
  </si>
  <si>
    <t xml:space="preserve">$198  x 7,4kg </t>
  </si>
  <si>
    <t>$105  x 4,74</t>
  </si>
  <si>
    <t>$850 x rollo x 10m2</t>
  </si>
  <si>
    <t>Campana</t>
  </si>
  <si>
    <t>Ventilacion</t>
  </si>
  <si>
    <t>Mesada de Granito</t>
  </si>
  <si>
    <t>%</t>
  </si>
  <si>
    <t>Aire acondicionado</t>
  </si>
  <si>
    <t>Contrapiso Hormigón fratazado e=7cm en zonas de guardar (apto para recibir cerámico)(Veredines y cochera)</t>
  </si>
  <si>
    <t>UN.</t>
  </si>
  <si>
    <t>Puerta MADERA</t>
  </si>
  <si>
    <t>Ventana METALICA simple</t>
  </si>
  <si>
    <t>Ventana METALICA doble</t>
  </si>
  <si>
    <t>Puerta - Ventana METALICA</t>
  </si>
  <si>
    <t>Zocalo Ceramico</t>
  </si>
  <si>
    <t>COSTOS INDIRECTOS (Sin IVA)</t>
  </si>
  <si>
    <t xml:space="preserve">Gastos Comunes de obra: </t>
  </si>
  <si>
    <t>Obrador con instalaciones y equipamiento</t>
  </si>
  <si>
    <t>Comodidades para la Inspección</t>
  </si>
  <si>
    <t>Vallado perimetral</t>
  </si>
  <si>
    <t>Agua de construccion</t>
  </si>
  <si>
    <t>Seguros de la inspección</t>
  </si>
  <si>
    <t>Seguro de Reponsabil. Civil</t>
  </si>
  <si>
    <t>Seguro caución garantía de contrato</t>
  </si>
  <si>
    <t>Elementos de Protección Personal</t>
  </si>
  <si>
    <t>Municipalidad - Derechos Constr.</t>
  </si>
  <si>
    <t>Municipalidad - Derechos Inst. Eléctrica</t>
  </si>
  <si>
    <t>Municipalidad - Der. Red agua</t>
  </si>
  <si>
    <t>Derechos en Hidráulica</t>
  </si>
  <si>
    <t>Derechos en Energía San Juan</t>
  </si>
  <si>
    <t>Derechos en DPV ó DNV</t>
  </si>
  <si>
    <t>Derechos en Dir. Transito y Transporte</t>
  </si>
  <si>
    <t>Amortización de máquinas y herramientas</t>
  </si>
  <si>
    <t>Camionetas - amortizac. y gastos</t>
  </si>
  <si>
    <t>Fletes con camión</t>
  </si>
  <si>
    <t>Gastos Indirectos de Produccion:</t>
  </si>
  <si>
    <t>Suministro de energia electrica</t>
  </si>
  <si>
    <t>Gastos Generales de Obra:</t>
  </si>
  <si>
    <t>Encargado de depósito</t>
  </si>
  <si>
    <t>Sueldo Jefe de Obra</t>
  </si>
  <si>
    <t>Programa de seguridad y honorarios prevencionista</t>
  </si>
  <si>
    <t>Sueldo sereno</t>
  </si>
  <si>
    <t>Profesionales para capacitación</t>
  </si>
  <si>
    <t>Revisión del diseño y cálculo estructural</t>
  </si>
  <si>
    <t>Dibujo y aprob. de planos gral, est. DPDU</t>
  </si>
  <si>
    <t>Dibujo y aprob. Planos Inst. eléctrica</t>
  </si>
  <si>
    <t>Dibujo y aprob. Planos Inst. sanitaria</t>
  </si>
  <si>
    <t>Dibujo y aprob. Planos Inst. Gas</t>
  </si>
  <si>
    <t>Aprobación planos conforme a obra</t>
  </si>
  <si>
    <t>Aforo de Contrato</t>
  </si>
  <si>
    <t>Registro de Constructores de Obras Públicas</t>
  </si>
  <si>
    <t>Movilidad para la inspección</t>
  </si>
  <si>
    <t>Gastos Generales de la Empresa:</t>
  </si>
  <si>
    <t>Gastos administrativos</t>
  </si>
  <si>
    <t>Impuestos al cheque</t>
  </si>
  <si>
    <t>Combustible</t>
  </si>
  <si>
    <t>Manten. y amortización de vehiculos</t>
  </si>
  <si>
    <t>Oficina y servicios</t>
  </si>
  <si>
    <t>Librería</t>
  </si>
  <si>
    <t xml:space="preserve">Varios (imprevistos) </t>
  </si>
  <si>
    <t>Total Gastos Generales</t>
  </si>
  <si>
    <t>de Cálculo</t>
  </si>
  <si>
    <t xml:space="preserve">Detalles </t>
  </si>
  <si>
    <r>
      <t>Costo m</t>
    </r>
    <r>
      <rPr>
        <b/>
        <sz val="14"/>
        <rFont val="Calibri"/>
        <family val="2"/>
      </rPr>
      <t xml:space="preserve">² </t>
    </r>
    <r>
      <rPr>
        <b/>
        <sz val="14"/>
        <rFont val="Times New Roman"/>
        <family val="1"/>
      </rPr>
      <t>=</t>
    </r>
  </si>
  <si>
    <t>$        -</t>
  </si>
  <si>
    <t>GG=</t>
  </si>
  <si>
    <t>BOLSA</t>
  </si>
  <si>
    <t>COSTO ITEMS</t>
  </si>
  <si>
    <t>MONTO  ITEMS</t>
  </si>
  <si>
    <t>-</t>
  </si>
  <si>
    <t>VALORES EN PESOS:</t>
  </si>
  <si>
    <t>AVANCE FISICO</t>
  </si>
  <si>
    <t>MENSUAL</t>
  </si>
  <si>
    <t>ACUMULADO</t>
  </si>
  <si>
    <t>INVERSIÓN</t>
  </si>
  <si>
    <t>$116,258,42</t>
  </si>
  <si>
    <t>ver plan de trabajo</t>
  </si>
  <si>
    <t>PERIODO DE OBRA - MESES - %</t>
  </si>
  <si>
    <t>PERIODO DE OBRA - MESES- INCIDENCIAS</t>
  </si>
  <si>
    <t>Precio unidad</t>
  </si>
  <si>
    <t>Cantidad unidad</t>
  </si>
  <si>
    <t>mm</t>
  </si>
  <si>
    <t>Tanza</t>
  </si>
  <si>
    <t>Perlita</t>
  </si>
  <si>
    <t>l</t>
  </si>
  <si>
    <t xml:space="preserve"> Puntal de 7,5cm 1" =2.5cm</t>
  </si>
  <si>
    <t>Alambre negro #16</t>
  </si>
  <si>
    <t>Pintura al Latex P/Exterior dessutol</t>
  </si>
  <si>
    <t>lt</t>
  </si>
  <si>
    <t>lts</t>
  </si>
  <si>
    <t>Enduido Plastico Sinfonia</t>
  </si>
  <si>
    <t>Lija al agua N180</t>
  </si>
  <si>
    <t>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</si>
</sst>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&quot;$&quot;#,##0;[Red]\-&quot;$&quot;#,##0"/>
    <numFmt numFmtId="165" formatCode="_-&quot;$&quot;* #,##0.00_-;\-&quot;$&quot;* #,##0.00_-;_-&quot;$&quot;* &quot;-&quot;??_-;_-@_-"/>
    <numFmt numFmtId="166" formatCode="_ &quot;$&quot;\ * #,##0.00_ ;_ &quot;$&quot;\ * \-#,##0.00_ ;_ &quot;$&quot;\ * &quot;-&quot;??_ ;_ @_ "/>
    <numFmt numFmtId="167" formatCode="0.0000"/>
    <numFmt numFmtId="168" formatCode="0.000"/>
    <numFmt numFmtId="169" formatCode="_ &quot;$&quot;\ * #,##0.0000_ ;_ &quot;$&quot;\ * \-#,##0.0000_ ;_ &quot;$&quot;\ * &quot;-&quot;??_ ;_ @_ "/>
    <numFmt numFmtId="170" formatCode="0.000%"/>
    <numFmt numFmtId="171" formatCode="[$$-2C0A]\ #,##0.00"/>
    <numFmt numFmtId="172" formatCode="&quot;$&quot;\ #,##0.00"/>
    <numFmt numFmtId="173" formatCode="&quot;$&quot;#,##0.00;[Red]&quot;$&quot;#,##0.00"/>
    <numFmt numFmtId="174" formatCode="&quot;$&quot;#,##0.00"/>
    <numFmt numFmtId="175" formatCode="_-&quot;$&quot;* #,##0.0_-;\-&quot;$&quot;* #,##0.0_-;_-&quot;$&quot;* &quot;-&quot;??_-;_-@_-"/>
    <numFmt numFmtId="176" formatCode="&quot;$&quot;\ #.##"/>
  </numFmts>
  <fonts count="3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0"/>
      <color rgb="FF0070C0"/>
      <name val="Times New Roman"/>
      <family val="1"/>
    </font>
    <font>
      <sz val="11"/>
      <color rgb="FF00B050"/>
      <name val="Times New Roman"/>
      <family val="1"/>
    </font>
    <font>
      <sz val="11"/>
      <name val="Arial"/>
      <family val="2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Times New Roman"/>
      <family val="1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14"/>
      <name val="Calibri"/>
      <family val="2"/>
    </font>
    <font>
      <b/>
      <u/>
      <sz val="20"/>
      <name val="Arial"/>
      <family val="2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7" fillId="0" borderId="0"/>
    <xf numFmtId="0" fontId="29" fillId="0" borderId="0"/>
  </cellStyleXfs>
  <cellXfs count="41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5" xfId="0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66" fontId="2" fillId="0" borderId="1" xfId="1" applyFont="1" applyFill="1" applyBorder="1"/>
    <xf numFmtId="0" fontId="2" fillId="0" borderId="0" xfId="0" applyFont="1" applyFill="1"/>
    <xf numFmtId="2" fontId="2" fillId="0" borderId="1" xfId="0" applyNumberFormat="1" applyFont="1" applyFill="1" applyBorder="1"/>
    <xf numFmtId="166" fontId="2" fillId="0" borderId="1" xfId="0" applyNumberFormat="1" applyFont="1" applyFill="1" applyBorder="1"/>
    <xf numFmtId="2" fontId="2" fillId="0" borderId="0" xfId="0" applyNumberFormat="1" applyFont="1" applyFill="1"/>
    <xf numFmtId="0" fontId="2" fillId="0" borderId="2" xfId="0" applyFont="1" applyFill="1" applyBorder="1"/>
    <xf numFmtId="0" fontId="2" fillId="0" borderId="3" xfId="0" applyFont="1" applyFill="1" applyBorder="1"/>
    <xf numFmtId="2" fontId="2" fillId="0" borderId="3" xfId="0" applyNumberFormat="1" applyFont="1" applyFill="1" applyBorder="1"/>
    <xf numFmtId="166" fontId="2" fillId="0" borderId="4" xfId="0" applyNumberFormat="1" applyFont="1" applyFill="1" applyBorder="1"/>
    <xf numFmtId="0" fontId="2" fillId="0" borderId="0" xfId="0" applyFont="1" applyFill="1" applyBorder="1"/>
    <xf numFmtId="2" fontId="2" fillId="0" borderId="0" xfId="0" applyNumberFormat="1" applyFont="1" applyFill="1" applyBorder="1"/>
    <xf numFmtId="166" fontId="2" fillId="0" borderId="0" xfId="0" applyNumberFormat="1" applyFont="1" applyFill="1" applyBorder="1"/>
    <xf numFmtId="166" fontId="0" fillId="0" borderId="0" xfId="1" applyFont="1"/>
    <xf numFmtId="0" fontId="1" fillId="0" borderId="0" xfId="0" applyFont="1"/>
    <xf numFmtId="17" fontId="3" fillId="0" borderId="0" xfId="0" applyNumberFormat="1" applyFont="1" applyFill="1"/>
    <xf numFmtId="0" fontId="8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2" fontId="3" fillId="0" borderId="0" xfId="0" applyNumberFormat="1" applyFont="1" applyFill="1"/>
    <xf numFmtId="0" fontId="2" fillId="0" borderId="1" xfId="0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69" fontId="2" fillId="0" borderId="0" xfId="0" applyNumberFormat="1" applyFont="1" applyFill="1"/>
    <xf numFmtId="168" fontId="2" fillId="0" borderId="1" xfId="0" applyNumberFormat="1" applyFont="1" applyFill="1" applyBorder="1"/>
    <xf numFmtId="0" fontId="2" fillId="0" borderId="6" xfId="0" applyFont="1" applyFill="1" applyBorder="1"/>
    <xf numFmtId="2" fontId="8" fillId="0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6" fontId="6" fillId="0" borderId="1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0" fillId="0" borderId="1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167" fontId="6" fillId="0" borderId="21" xfId="2" applyNumberFormat="1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/>
    </xf>
    <xf numFmtId="166" fontId="6" fillId="0" borderId="22" xfId="0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166" fontId="2" fillId="0" borderId="5" xfId="0" applyNumberFormat="1" applyFont="1" applyFill="1" applyBorder="1"/>
    <xf numFmtId="0" fontId="6" fillId="0" borderId="6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/>
    </xf>
    <xf numFmtId="49" fontId="6" fillId="0" borderId="1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10" fontId="6" fillId="0" borderId="1" xfId="2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0" fontId="6" fillId="0" borderId="1" xfId="2" applyNumberFormat="1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Fill="1" applyBorder="1" applyAlignment="1"/>
    <xf numFmtId="0" fontId="6" fillId="0" borderId="0" xfId="0" applyFont="1" applyBorder="1"/>
    <xf numFmtId="170" fontId="6" fillId="0" borderId="0" xfId="0" applyNumberFormat="1" applyFont="1"/>
    <xf numFmtId="0" fontId="7" fillId="0" borderId="8" xfId="0" applyFont="1" applyBorder="1" applyAlignment="1"/>
    <xf numFmtId="0" fontId="7" fillId="0" borderId="0" xfId="0" applyFont="1" applyBorder="1" applyAlignment="1"/>
    <xf numFmtId="0" fontId="6" fillId="0" borderId="10" xfId="0" applyFont="1" applyBorder="1"/>
    <xf numFmtId="0" fontId="6" fillId="0" borderId="1" xfId="0" applyFont="1" applyBorder="1" applyAlignment="1">
      <alignment horizontal="left" vertical="center"/>
    </xf>
    <xf numFmtId="0" fontId="12" fillId="0" borderId="0" xfId="0" applyFont="1"/>
    <xf numFmtId="170" fontId="12" fillId="0" borderId="0" xfId="0" applyNumberFormat="1" applyFont="1"/>
    <xf numFmtId="0" fontId="6" fillId="0" borderId="8" xfId="0" applyFont="1" applyBorder="1" applyAlignment="1">
      <alignment horizontal="center" vertical="center"/>
    </xf>
    <xf numFmtId="171" fontId="7" fillId="0" borderId="13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8" fontId="6" fillId="0" borderId="0" xfId="0" applyNumberFormat="1" applyFont="1" applyBorder="1" applyAlignment="1">
      <alignment vertical="center"/>
    </xf>
    <xf numFmtId="170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2" fontId="13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10" fontId="2" fillId="0" borderId="0" xfId="0" applyNumberFormat="1" applyFont="1" applyFill="1"/>
    <xf numFmtId="0" fontId="3" fillId="0" borderId="1" xfId="0" applyFont="1" applyFill="1" applyBorder="1"/>
    <xf numFmtId="0" fontId="3" fillId="0" borderId="11" xfId="0" applyFont="1" applyFill="1" applyBorder="1"/>
    <xf numFmtId="0" fontId="2" fillId="0" borderId="11" xfId="0" applyFont="1" applyFill="1" applyBorder="1"/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/>
    <xf numFmtId="9" fontId="2" fillId="0" borderId="0" xfId="0" applyNumberFormat="1" applyFont="1" applyFill="1"/>
    <xf numFmtId="2" fontId="2" fillId="0" borderId="1" xfId="0" applyNumberFormat="1" applyFont="1" applyFill="1" applyBorder="1" applyAlignment="1">
      <alignment horizontal="right"/>
    </xf>
    <xf numFmtId="0" fontId="2" fillId="0" borderId="13" xfId="0" applyFont="1" applyFill="1" applyBorder="1"/>
    <xf numFmtId="173" fontId="2" fillId="0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7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2" fontId="2" fillId="0" borderId="4" xfId="0" applyNumberFormat="1" applyFont="1" applyFill="1" applyBorder="1"/>
    <xf numFmtId="173" fontId="2" fillId="0" borderId="1" xfId="0" applyNumberFormat="1" applyFont="1" applyFill="1" applyBorder="1" applyAlignment="1">
      <alignment horizontal="left"/>
    </xf>
    <xf numFmtId="166" fontId="2" fillId="0" borderId="1" xfId="1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13" xfId="0" applyFont="1" applyFill="1" applyBorder="1" applyAlignment="1">
      <alignment horizontal="left"/>
    </xf>
    <xf numFmtId="173" fontId="2" fillId="0" borderId="1" xfId="0" applyNumberFormat="1" applyFont="1" applyFill="1" applyBorder="1" applyAlignment="1">
      <alignment horizontal="right"/>
    </xf>
    <xf numFmtId="166" fontId="2" fillId="0" borderId="1" xfId="1" applyFont="1" applyFill="1" applyBorder="1" applyAlignment="1">
      <alignment horizontal="right"/>
    </xf>
    <xf numFmtId="174" fontId="2" fillId="0" borderId="1" xfId="1" applyNumberFormat="1" applyFont="1" applyFill="1" applyBorder="1" applyAlignment="1">
      <alignment horizontal="right"/>
    </xf>
    <xf numFmtId="174" fontId="2" fillId="0" borderId="1" xfId="0" applyNumberFormat="1" applyFont="1" applyFill="1" applyBorder="1" applyAlignment="1">
      <alignment horizontal="right"/>
    </xf>
    <xf numFmtId="174" fontId="2" fillId="0" borderId="1" xfId="1" applyNumberFormat="1" applyFont="1" applyFill="1" applyBorder="1"/>
    <xf numFmtId="173" fontId="2" fillId="0" borderId="12" xfId="0" applyNumberFormat="1" applyFont="1" applyFill="1" applyBorder="1" applyAlignment="1">
      <alignment horizontal="left"/>
    </xf>
    <xf numFmtId="174" fontId="2" fillId="0" borderId="1" xfId="0" applyNumberFormat="1" applyFont="1" applyFill="1" applyBorder="1"/>
    <xf numFmtId="165" fontId="2" fillId="0" borderId="0" xfId="0" applyNumberFormat="1" applyFont="1" applyFill="1"/>
    <xf numFmtId="0" fontId="2" fillId="0" borderId="1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2" fontId="6" fillId="0" borderId="0" xfId="0" applyNumberFormat="1" applyFont="1" applyBorder="1" applyAlignment="1">
      <alignment horizontal="left" vertical="center"/>
    </xf>
    <xf numFmtId="2" fontId="6" fillId="0" borderId="0" xfId="0" applyNumberFormat="1" applyFont="1" applyFill="1" applyBorder="1" applyAlignment="1">
      <alignment horizontal="left" vertical="center"/>
    </xf>
    <xf numFmtId="2" fontId="0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10" fontId="6" fillId="0" borderId="0" xfId="0" applyNumberFormat="1" applyFont="1" applyBorder="1" applyAlignment="1">
      <alignment horizontal="left" vertical="center"/>
    </xf>
    <xf numFmtId="167" fontId="6" fillId="0" borderId="0" xfId="0" applyNumberFormat="1" applyFont="1" applyBorder="1" applyAlignment="1">
      <alignment horizontal="left" vertical="center"/>
    </xf>
    <xf numFmtId="0" fontId="3" fillId="4" borderId="0" xfId="0" applyFont="1" applyFill="1"/>
    <xf numFmtId="174" fontId="1" fillId="0" borderId="1" xfId="0" applyNumberFormat="1" applyFont="1" applyBorder="1"/>
    <xf numFmtId="174" fontId="5" fillId="0" borderId="1" xfId="0" applyNumberFormat="1" applyFont="1" applyBorder="1"/>
    <xf numFmtId="0" fontId="1" fillId="0" borderId="1" xfId="0" applyFont="1" applyBorder="1"/>
    <xf numFmtId="0" fontId="24" fillId="0" borderId="0" xfId="0" applyFont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horizontal="left" vertical="top"/>
    </xf>
    <xf numFmtId="174" fontId="11" fillId="0" borderId="1" xfId="0" applyNumberFormat="1" applyFont="1" applyBorder="1"/>
    <xf numFmtId="0" fontId="17" fillId="0" borderId="1" xfId="0" applyFont="1" applyBorder="1"/>
    <xf numFmtId="0" fontId="23" fillId="0" borderId="2" xfId="0" applyFont="1" applyBorder="1" applyAlignment="1">
      <alignment horizontal="center" vertical="center"/>
    </xf>
    <xf numFmtId="175" fontId="23" fillId="0" borderId="4" xfId="0" applyNumberFormat="1" applyFont="1" applyBorder="1" applyAlignment="1">
      <alignment horizontal="center" vertical="center"/>
    </xf>
    <xf numFmtId="166" fontId="6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/>
    </xf>
    <xf numFmtId="170" fontId="6" fillId="0" borderId="25" xfId="17" applyNumberFormat="1" applyFont="1" applyBorder="1" applyAlignment="1">
      <alignment horizontal="center" vertical="center"/>
    </xf>
    <xf numFmtId="1" fontId="7" fillId="3" borderId="29" xfId="0" applyNumberFormat="1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170" fontId="7" fillId="0" borderId="36" xfId="17" applyNumberFormat="1" applyFont="1" applyBorder="1" applyAlignment="1">
      <alignment horizontal="center" vertical="center"/>
    </xf>
    <xf numFmtId="170" fontId="6" fillId="0" borderId="31" xfId="17" applyNumberFormat="1" applyFont="1" applyBorder="1" applyAlignment="1">
      <alignment horizontal="center" vertical="center"/>
    </xf>
    <xf numFmtId="170" fontId="6" fillId="0" borderId="32" xfId="17" applyNumberFormat="1" applyFont="1" applyBorder="1" applyAlignment="1">
      <alignment horizontal="center" vertical="center"/>
    </xf>
    <xf numFmtId="170" fontId="6" fillId="0" borderId="33" xfId="17" applyNumberFormat="1" applyFont="1" applyBorder="1" applyAlignment="1">
      <alignment horizontal="center" vertical="center"/>
    </xf>
    <xf numFmtId="170" fontId="6" fillId="0" borderId="34" xfId="17" applyNumberFormat="1" applyFont="1" applyBorder="1" applyAlignment="1">
      <alignment horizontal="center" vertical="center"/>
    </xf>
    <xf numFmtId="170" fontId="6" fillId="0" borderId="35" xfId="17" applyNumberFormat="1" applyFont="1" applyBorder="1" applyAlignment="1">
      <alignment horizontal="center" vertical="center"/>
    </xf>
    <xf numFmtId="172" fontId="6" fillId="0" borderId="14" xfId="0" applyNumberFormat="1" applyFont="1" applyBorder="1" applyAlignment="1">
      <alignment vertical="center"/>
    </xf>
    <xf numFmtId="172" fontId="6" fillId="0" borderId="14" xfId="0" applyNumberFormat="1" applyFont="1" applyFill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left"/>
    </xf>
    <xf numFmtId="166" fontId="6" fillId="0" borderId="1" xfId="0" applyNumberFormat="1" applyFont="1" applyFill="1" applyBorder="1" applyAlignment="1">
      <alignment horizontal="left" vertical="center"/>
    </xf>
    <xf numFmtId="166" fontId="28" fillId="0" borderId="17" xfId="0" applyNumberFormat="1" applyFont="1" applyFill="1" applyBorder="1" applyAlignment="1">
      <alignment vertical="center"/>
    </xf>
    <xf numFmtId="166" fontId="28" fillId="0" borderId="19" xfId="0" applyNumberFormat="1" applyFont="1" applyFill="1" applyBorder="1" applyAlignment="1">
      <alignment vertical="center"/>
    </xf>
    <xf numFmtId="166" fontId="28" fillId="0" borderId="19" xfId="0" applyNumberFormat="1" applyFont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22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1" fillId="0" borderId="0" xfId="0" applyFont="1" applyFill="1"/>
    <xf numFmtId="0" fontId="18" fillId="0" borderId="0" xfId="0" applyFont="1" applyFill="1" applyAlignment="1">
      <alignment horizontal="right"/>
    </xf>
    <xf numFmtId="0" fontId="18" fillId="0" borderId="0" xfId="0" applyFont="1" applyFill="1"/>
    <xf numFmtId="10" fontId="18" fillId="0" borderId="0" xfId="0" applyNumberFormat="1" applyFont="1" applyFill="1" applyAlignment="1">
      <alignment horizontal="left"/>
    </xf>
    <xf numFmtId="166" fontId="7" fillId="0" borderId="11" xfId="0" applyNumberFormat="1" applyFont="1" applyBorder="1" applyAlignment="1">
      <alignment horizontal="center" vertical="center"/>
    </xf>
    <xf numFmtId="10" fontId="7" fillId="0" borderId="11" xfId="0" applyNumberFormat="1" applyFont="1" applyBorder="1" applyAlignment="1">
      <alignment horizontal="center" vertical="center"/>
    </xf>
    <xf numFmtId="10" fontId="6" fillId="0" borderId="11" xfId="0" applyNumberFormat="1" applyFont="1" applyBorder="1" applyAlignment="1">
      <alignment horizontal="center" vertical="center"/>
    </xf>
    <xf numFmtId="176" fontId="6" fillId="0" borderId="0" xfId="0" applyNumberFormat="1" applyFont="1"/>
    <xf numFmtId="10" fontId="6" fillId="0" borderId="1" xfId="0" applyNumberFormat="1" applyFont="1" applyFill="1" applyBorder="1"/>
    <xf numFmtId="171" fontId="6" fillId="0" borderId="1" xfId="0" applyNumberFormat="1" applyFont="1" applyFill="1" applyBorder="1"/>
    <xf numFmtId="176" fontId="6" fillId="0" borderId="31" xfId="17" applyNumberFormat="1" applyFont="1" applyFill="1" applyBorder="1" applyAlignment="1">
      <alignment horizontal="center" vertical="center"/>
    </xf>
    <xf numFmtId="176" fontId="6" fillId="0" borderId="31" xfId="17" applyNumberFormat="1" applyFont="1" applyFill="1" applyBorder="1" applyAlignment="1">
      <alignment vertical="center"/>
    </xf>
    <xf numFmtId="176" fontId="6" fillId="0" borderId="33" xfId="17" applyNumberFormat="1" applyFont="1" applyFill="1" applyBorder="1" applyAlignment="1">
      <alignment horizontal="center" vertical="center"/>
    </xf>
    <xf numFmtId="0" fontId="7" fillId="0" borderId="42" xfId="0" applyFont="1" applyFill="1" applyBorder="1" applyAlignment="1"/>
    <xf numFmtId="0" fontId="7" fillId="2" borderId="11" xfId="2" applyNumberFormat="1" applyFont="1" applyFill="1" applyBorder="1" applyAlignment="1">
      <alignment horizontal="center" vertical="center"/>
    </xf>
    <xf numFmtId="10" fontId="6" fillId="0" borderId="25" xfId="17" applyNumberFormat="1" applyFont="1" applyFill="1" applyBorder="1" applyAlignment="1">
      <alignment horizontal="center" vertical="center"/>
    </xf>
    <xf numFmtId="10" fontId="6" fillId="0" borderId="25" xfId="17" applyNumberFormat="1" applyFont="1" applyBorder="1" applyAlignment="1">
      <alignment horizontal="center" vertical="center"/>
    </xf>
    <xf numFmtId="10" fontId="6" fillId="0" borderId="32" xfId="17" applyNumberFormat="1" applyFont="1" applyBorder="1" applyAlignment="1">
      <alignment horizontal="center" vertical="center"/>
    </xf>
    <xf numFmtId="10" fontId="6" fillId="0" borderId="25" xfId="17" applyNumberFormat="1" applyFont="1" applyFill="1" applyBorder="1" applyAlignment="1">
      <alignment vertical="center"/>
    </xf>
    <xf numFmtId="10" fontId="6" fillId="0" borderId="25" xfId="17" applyNumberFormat="1" applyFont="1" applyBorder="1" applyAlignment="1">
      <alignment vertical="center"/>
    </xf>
    <xf numFmtId="10" fontId="6" fillId="0" borderId="32" xfId="17" applyNumberFormat="1" applyFont="1" applyBorder="1" applyAlignment="1">
      <alignment vertical="center"/>
    </xf>
    <xf numFmtId="10" fontId="6" fillId="0" borderId="34" xfId="17" applyNumberFormat="1" applyFont="1" applyBorder="1" applyAlignment="1">
      <alignment horizontal="center" vertical="center"/>
    </xf>
    <xf numFmtId="0" fontId="23" fillId="0" borderId="0" xfId="0" applyFont="1" applyFill="1" applyAlignment="1">
      <alignment vertical="center" wrapText="1"/>
    </xf>
    <xf numFmtId="0" fontId="6" fillId="0" borderId="0" xfId="0" applyFont="1" applyFill="1" applyBorder="1"/>
    <xf numFmtId="0" fontId="28" fillId="0" borderId="0" xfId="0" applyFont="1" applyFill="1" applyAlignment="1">
      <alignment vertical="center" wrapText="1"/>
    </xf>
    <xf numFmtId="0" fontId="6" fillId="0" borderId="0" xfId="0" applyFont="1" applyFill="1"/>
    <xf numFmtId="0" fontId="7" fillId="0" borderId="0" xfId="0" applyFont="1" applyFill="1" applyAlignment="1">
      <alignment vertical="top"/>
    </xf>
    <xf numFmtId="170" fontId="7" fillId="0" borderId="43" xfId="17" applyNumberFormat="1" applyFont="1" applyBorder="1" applyAlignment="1">
      <alignment horizontal="center" vertical="center"/>
    </xf>
    <xf numFmtId="0" fontId="7" fillId="0" borderId="1" xfId="18" applyFont="1" applyFill="1" applyBorder="1" applyAlignment="1">
      <alignment vertical="center"/>
    </xf>
    <xf numFmtId="0" fontId="7" fillId="0" borderId="37" xfId="17" applyNumberFormat="1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2" fontId="6" fillId="5" borderId="1" xfId="0" applyNumberFormat="1" applyFont="1" applyFill="1" applyBorder="1" applyAlignment="1">
      <alignment horizontal="center" vertical="center"/>
    </xf>
    <xf numFmtId="166" fontId="6" fillId="5" borderId="1" xfId="0" applyNumberFormat="1" applyFont="1" applyFill="1" applyBorder="1" applyAlignment="1">
      <alignment vertical="center"/>
    </xf>
    <xf numFmtId="0" fontId="2" fillId="5" borderId="0" xfId="0" applyFont="1" applyFill="1"/>
    <xf numFmtId="2" fontId="6" fillId="5" borderId="0" xfId="0" applyNumberFormat="1" applyFont="1" applyFill="1" applyBorder="1" applyAlignment="1">
      <alignment horizontal="left" vertical="center"/>
    </xf>
    <xf numFmtId="0" fontId="6" fillId="5" borderId="6" xfId="0" applyFont="1" applyFill="1" applyBorder="1" applyAlignment="1">
      <alignment vertical="center"/>
    </xf>
    <xf numFmtId="0" fontId="7" fillId="3" borderId="27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7" fillId="0" borderId="0" xfId="17" applyNumberFormat="1" applyFont="1" applyBorder="1" applyAlignment="1">
      <alignment horizontal="center" vertical="center"/>
    </xf>
    <xf numFmtId="170" fontId="6" fillId="0" borderId="1" xfId="17" applyNumberFormat="1" applyFont="1" applyBorder="1" applyAlignment="1">
      <alignment horizontal="center" vertical="center"/>
    </xf>
    <xf numFmtId="170" fontId="6" fillId="0" borderId="1" xfId="17" applyNumberFormat="1" applyFont="1" applyBorder="1" applyAlignment="1">
      <alignment vertical="center"/>
    </xf>
    <xf numFmtId="0" fontId="6" fillId="0" borderId="1" xfId="0" applyFont="1" applyBorder="1"/>
    <xf numFmtId="0" fontId="12" fillId="0" borderId="1" xfId="0" applyFont="1" applyBorder="1"/>
    <xf numFmtId="1" fontId="7" fillId="3" borderId="18" xfId="0" applyNumberFormat="1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170" fontId="6" fillId="0" borderId="18" xfId="17" applyNumberFormat="1" applyFont="1" applyBorder="1" applyAlignment="1">
      <alignment horizontal="center" vertical="center"/>
    </xf>
    <xf numFmtId="170" fontId="6" fillId="0" borderId="19" xfId="17" applyNumberFormat="1" applyFont="1" applyBorder="1" applyAlignment="1">
      <alignment horizontal="center" vertical="center"/>
    </xf>
    <xf numFmtId="170" fontId="6" fillId="0" borderId="19" xfId="17" applyNumberFormat="1" applyFont="1" applyBorder="1" applyAlignment="1">
      <alignment vertical="center"/>
    </xf>
    <xf numFmtId="170" fontId="6" fillId="0" borderId="18" xfId="17" applyNumberFormat="1" applyFont="1" applyBorder="1" applyAlignment="1">
      <alignment vertical="center"/>
    </xf>
    <xf numFmtId="170" fontId="6" fillId="0" borderId="20" xfId="17" applyNumberFormat="1" applyFont="1" applyBorder="1" applyAlignment="1">
      <alignment horizontal="center" vertical="center"/>
    </xf>
    <xf numFmtId="0" fontId="12" fillId="0" borderId="21" xfId="0" applyFont="1" applyBorder="1"/>
    <xf numFmtId="170" fontId="6" fillId="0" borderId="21" xfId="17" applyNumberFormat="1" applyFont="1" applyBorder="1" applyAlignment="1">
      <alignment horizontal="center" vertical="center"/>
    </xf>
    <xf numFmtId="170" fontId="6" fillId="0" borderId="22" xfId="17" applyNumberFormat="1" applyFont="1" applyBorder="1" applyAlignment="1">
      <alignment horizontal="center" vertical="center"/>
    </xf>
    <xf numFmtId="170" fontId="6" fillId="0" borderId="0" xfId="17" applyNumberFormat="1" applyFont="1" applyBorder="1" applyAlignment="1">
      <alignment horizontal="center" vertical="center"/>
    </xf>
    <xf numFmtId="10" fontId="6" fillId="0" borderId="1" xfId="17" applyNumberFormat="1" applyFont="1" applyFill="1" applyBorder="1" applyAlignment="1">
      <alignment horizontal="center" vertical="center"/>
    </xf>
    <xf numFmtId="10" fontId="6" fillId="0" borderId="1" xfId="17" applyNumberFormat="1" applyFont="1" applyBorder="1" applyAlignment="1">
      <alignment horizontal="center" vertical="center"/>
    </xf>
    <xf numFmtId="170" fontId="6" fillId="0" borderId="1" xfId="0" applyNumberFormat="1" applyFont="1" applyBorder="1"/>
    <xf numFmtId="10" fontId="6" fillId="0" borderId="1" xfId="17" applyNumberFormat="1" applyFont="1" applyFill="1" applyBorder="1" applyAlignment="1">
      <alignment vertical="center"/>
    </xf>
    <xf numFmtId="10" fontId="6" fillId="0" borderId="1" xfId="17" applyNumberFormat="1" applyFont="1" applyBorder="1" applyAlignment="1">
      <alignment vertical="center"/>
    </xf>
    <xf numFmtId="170" fontId="12" fillId="0" borderId="1" xfId="0" applyNumberFormat="1" applyFont="1" applyBorder="1"/>
    <xf numFmtId="170" fontId="12" fillId="0" borderId="1" xfId="0" applyNumberFormat="1" applyFont="1" applyBorder="1" applyAlignment="1">
      <alignment horizontal="center"/>
    </xf>
    <xf numFmtId="1" fontId="7" fillId="3" borderId="15" xfId="0" applyNumberFormat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10" fontId="6" fillId="0" borderId="18" xfId="17" applyNumberFormat="1" applyFont="1" applyFill="1" applyBorder="1" applyAlignment="1">
      <alignment horizontal="center" vertical="center"/>
    </xf>
    <xf numFmtId="0" fontId="6" fillId="0" borderId="19" xfId="0" applyFont="1" applyBorder="1"/>
    <xf numFmtId="176" fontId="6" fillId="0" borderId="18" xfId="17" applyNumberFormat="1" applyFont="1" applyFill="1" applyBorder="1" applyAlignment="1">
      <alignment horizontal="center" vertical="center"/>
    </xf>
    <xf numFmtId="176" fontId="6" fillId="0" borderId="18" xfId="17" applyNumberFormat="1" applyFont="1" applyFill="1" applyBorder="1" applyAlignment="1">
      <alignment vertical="center"/>
    </xf>
    <xf numFmtId="0" fontId="12" fillId="0" borderId="19" xfId="0" applyFont="1" applyBorder="1"/>
    <xf numFmtId="170" fontId="6" fillId="0" borderId="19" xfId="0" applyNumberFormat="1" applyFont="1" applyBorder="1"/>
    <xf numFmtId="176" fontId="6" fillId="0" borderId="20" xfId="17" applyNumberFormat="1" applyFont="1" applyFill="1" applyBorder="1" applyAlignment="1">
      <alignment horizontal="center" vertical="center"/>
    </xf>
    <xf numFmtId="10" fontId="6" fillId="0" borderId="21" xfId="17" applyNumberFormat="1" applyFont="1" applyBorder="1" applyAlignment="1">
      <alignment horizontal="center" vertical="center"/>
    </xf>
    <xf numFmtId="170" fontId="6" fillId="0" borderId="21" xfId="0" applyNumberFormat="1" applyFont="1" applyBorder="1"/>
    <xf numFmtId="170" fontId="6" fillId="0" borderId="22" xfId="0" applyNumberFormat="1" applyFont="1" applyBorder="1"/>
    <xf numFmtId="10" fontId="6" fillId="0" borderId="0" xfId="0" applyNumberFormat="1" applyFont="1" applyAlignment="1">
      <alignment horizontal="center"/>
    </xf>
    <xf numFmtId="0" fontId="7" fillId="0" borderId="13" xfId="18" applyFont="1" applyFill="1" applyBorder="1" applyAlignment="1">
      <alignment vertical="center"/>
    </xf>
    <xf numFmtId="0" fontId="7" fillId="0" borderId="46" xfId="17" applyNumberFormat="1" applyFont="1" applyBorder="1" applyAlignment="1">
      <alignment horizontal="center" vertical="center"/>
    </xf>
    <xf numFmtId="10" fontId="6" fillId="0" borderId="0" xfId="18" applyNumberFormat="1" applyFont="1" applyFill="1" applyBorder="1" applyAlignment="1">
      <alignment horizontal="center" vertical="center"/>
    </xf>
    <xf numFmtId="10" fontId="6" fillId="0" borderId="0" xfId="0" applyNumberFormat="1" applyFont="1" applyBorder="1"/>
    <xf numFmtId="171" fontId="6" fillId="0" borderId="0" xfId="0" applyNumberFormat="1" applyFont="1" applyFill="1" applyBorder="1" applyAlignment="1">
      <alignment horizontal="center"/>
    </xf>
    <xf numFmtId="9" fontId="6" fillId="0" borderId="0" xfId="0" applyNumberFormat="1" applyFont="1"/>
    <xf numFmtId="10" fontId="6" fillId="5" borderId="11" xfId="0" applyNumberFormat="1" applyFont="1" applyFill="1" applyBorder="1" applyAlignment="1">
      <alignment horizontal="center" vertical="center"/>
    </xf>
    <xf numFmtId="10" fontId="7" fillId="5" borderId="11" xfId="0" applyNumberFormat="1" applyFont="1" applyFill="1" applyBorder="1" applyAlignment="1">
      <alignment horizontal="center" vertical="center"/>
    </xf>
    <xf numFmtId="10" fontId="6" fillId="5" borderId="31" xfId="17" applyNumberFormat="1" applyFont="1" applyFill="1" applyBorder="1" applyAlignment="1">
      <alignment horizontal="center" vertical="center"/>
    </xf>
    <xf numFmtId="10" fontId="6" fillId="5" borderId="25" xfId="17" applyNumberFormat="1" applyFont="1" applyFill="1" applyBorder="1" applyAlignment="1">
      <alignment horizontal="center" vertical="center"/>
    </xf>
    <xf numFmtId="10" fontId="6" fillId="5" borderId="32" xfId="17" applyNumberFormat="1" applyFont="1" applyFill="1" applyBorder="1" applyAlignment="1">
      <alignment horizontal="center" vertical="center"/>
    </xf>
    <xf numFmtId="10" fontId="6" fillId="5" borderId="35" xfId="17" applyNumberFormat="1" applyFont="1" applyFill="1" applyBorder="1" applyAlignment="1">
      <alignment horizontal="center" vertical="center"/>
    </xf>
    <xf numFmtId="10" fontId="6" fillId="0" borderId="47" xfId="18" applyNumberFormat="1" applyFont="1" applyFill="1" applyBorder="1" applyAlignment="1">
      <alignment horizontal="center" vertical="center"/>
    </xf>
    <xf numFmtId="10" fontId="6" fillId="0" borderId="14" xfId="18" applyNumberFormat="1" applyFont="1" applyFill="1" applyBorder="1" applyAlignment="1">
      <alignment horizontal="center" vertical="center"/>
    </xf>
    <xf numFmtId="0" fontId="7" fillId="2" borderId="7" xfId="2" applyNumberFormat="1" applyFont="1" applyFill="1" applyBorder="1" applyAlignment="1">
      <alignment horizontal="center" vertical="center"/>
    </xf>
    <xf numFmtId="10" fontId="6" fillId="0" borderId="15" xfId="0" applyNumberFormat="1" applyFont="1" applyFill="1" applyBorder="1"/>
    <xf numFmtId="10" fontId="6" fillId="0" borderId="16" xfId="0" applyNumberFormat="1" applyFont="1" applyFill="1" applyBorder="1"/>
    <xf numFmtId="10" fontId="6" fillId="0" borderId="17" xfId="0" applyNumberFormat="1" applyFont="1" applyFill="1" applyBorder="1"/>
    <xf numFmtId="10" fontId="6" fillId="0" borderId="20" xfId="0" applyNumberFormat="1" applyFont="1" applyFill="1" applyBorder="1"/>
    <xf numFmtId="10" fontId="6" fillId="0" borderId="21" xfId="0" applyNumberFormat="1" applyFont="1" applyFill="1" applyBorder="1"/>
    <xf numFmtId="10" fontId="7" fillId="5" borderId="22" xfId="0" applyNumberFormat="1" applyFont="1" applyFill="1" applyBorder="1"/>
    <xf numFmtId="0" fontId="7" fillId="6" borderId="1" xfId="18" applyFont="1" applyFill="1" applyBorder="1" applyAlignment="1">
      <alignment vertical="center"/>
    </xf>
    <xf numFmtId="171" fontId="6" fillId="6" borderId="11" xfId="0" applyNumberFormat="1" applyFont="1" applyFill="1" applyBorder="1"/>
    <xf numFmtId="166" fontId="7" fillId="6" borderId="11" xfId="0" applyNumberFormat="1" applyFont="1" applyFill="1" applyBorder="1" applyAlignment="1">
      <alignment horizontal="center" vertical="center"/>
    </xf>
    <xf numFmtId="171" fontId="6" fillId="6" borderId="13" xfId="0" applyNumberFormat="1" applyFont="1" applyFill="1" applyBorder="1" applyAlignment="1">
      <alignment horizontal="center"/>
    </xf>
    <xf numFmtId="171" fontId="6" fillId="6" borderId="48" xfId="0" applyNumberFormat="1" applyFont="1" applyFill="1" applyBorder="1"/>
    <xf numFmtId="171" fontId="6" fillId="6" borderId="39" xfId="0" applyNumberFormat="1" applyFont="1" applyFill="1" applyBorder="1"/>
    <xf numFmtId="171" fontId="6" fillId="6" borderId="20" xfId="0" applyNumberFormat="1" applyFont="1" applyFill="1" applyBorder="1"/>
    <xf numFmtId="171" fontId="6" fillId="6" borderId="21" xfId="0" applyNumberFormat="1" applyFont="1" applyFill="1" applyBorder="1"/>
    <xf numFmtId="171" fontId="7" fillId="6" borderId="22" xfId="0" applyNumberFormat="1" applyFont="1" applyFill="1" applyBorder="1"/>
    <xf numFmtId="0" fontId="16" fillId="0" borderId="1" xfId="0" applyFont="1" applyFill="1" applyBorder="1"/>
    <xf numFmtId="2" fontId="16" fillId="0" borderId="1" xfId="0" applyNumberFormat="1" applyFont="1" applyFill="1" applyBorder="1"/>
    <xf numFmtId="166" fontId="2" fillId="5" borderId="1" xfId="1" applyFont="1" applyFill="1" applyBorder="1"/>
    <xf numFmtId="166" fontId="2" fillId="5" borderId="1" xfId="0" applyNumberFormat="1" applyFont="1" applyFill="1" applyBorder="1"/>
    <xf numFmtId="172" fontId="2" fillId="0" borderId="1" xfId="1" applyNumberFormat="1" applyFont="1" applyFill="1" applyBorder="1" applyAlignment="1">
      <alignment horizontal="center"/>
    </xf>
    <xf numFmtId="172" fontId="2" fillId="5" borderId="1" xfId="1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3" fillId="0" borderId="10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/>
    </xf>
    <xf numFmtId="0" fontId="3" fillId="5" borderId="0" xfId="0" applyFont="1" applyFill="1" applyAlignment="1">
      <alignment horizontal="left" wrapText="1"/>
    </xf>
    <xf numFmtId="0" fontId="3" fillId="5" borderId="10" xfId="0" applyFont="1" applyFill="1" applyBorder="1" applyAlignment="1">
      <alignment horizontal="left" wrapText="1"/>
    </xf>
    <xf numFmtId="2" fontId="2" fillId="3" borderId="6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0" fillId="5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174" fontId="22" fillId="0" borderId="0" xfId="0" applyNumberFormat="1" applyFont="1" applyFill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171" fontId="7" fillId="6" borderId="40" xfId="18" applyNumberFormat="1" applyFont="1" applyFill="1" applyBorder="1" applyAlignment="1">
      <alignment horizontal="center" vertical="center"/>
    </xf>
    <xf numFmtId="171" fontId="7" fillId="6" borderId="23" xfId="18" applyNumberFormat="1" applyFont="1" applyFill="1" applyBorder="1" applyAlignment="1">
      <alignment horizontal="center" vertical="center"/>
    </xf>
    <xf numFmtId="171" fontId="7" fillId="6" borderId="9" xfId="18" applyNumberFormat="1" applyFont="1" applyFill="1" applyBorder="1" applyAlignment="1">
      <alignment horizontal="center" vertical="center"/>
    </xf>
    <xf numFmtId="171" fontId="7" fillId="6" borderId="41" xfId="18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left" wrapText="1"/>
    </xf>
    <xf numFmtId="10" fontId="7" fillId="0" borderId="40" xfId="15" applyNumberFormat="1" applyFont="1" applyFill="1" applyBorder="1" applyAlignment="1">
      <alignment horizontal="center" vertical="center"/>
    </xf>
    <xf numFmtId="10" fontId="7" fillId="0" borderId="23" xfId="15" applyNumberFormat="1" applyFont="1" applyFill="1" applyBorder="1" applyAlignment="1">
      <alignment horizontal="center" vertical="center"/>
    </xf>
    <xf numFmtId="10" fontId="7" fillId="0" borderId="9" xfId="15" applyNumberFormat="1" applyFont="1" applyFill="1" applyBorder="1" applyAlignment="1">
      <alignment horizontal="center" vertical="center"/>
    </xf>
    <xf numFmtId="10" fontId="7" fillId="0" borderId="41" xfId="15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3" borderId="1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171" fontId="7" fillId="0" borderId="40" xfId="18" applyNumberFormat="1" applyFont="1" applyFill="1" applyBorder="1" applyAlignment="1">
      <alignment horizontal="center" vertical="center"/>
    </xf>
    <xf numFmtId="171" fontId="7" fillId="0" borderId="23" xfId="18" applyNumberFormat="1" applyFont="1" applyFill="1" applyBorder="1" applyAlignment="1">
      <alignment horizontal="center" vertical="center"/>
    </xf>
    <xf numFmtId="171" fontId="7" fillId="0" borderId="9" xfId="18" applyNumberFormat="1" applyFont="1" applyFill="1" applyBorder="1" applyAlignment="1">
      <alignment horizontal="center" vertical="center"/>
    </xf>
    <xf numFmtId="171" fontId="7" fillId="0" borderId="41" xfId="18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3" fillId="7" borderId="0" xfId="0" applyFont="1" applyFill="1"/>
    <xf numFmtId="0" fontId="3" fillId="7" borderId="0" xfId="0" applyFont="1" applyFill="1" applyAlignment="1">
      <alignment horizontal="center" vertical="center" wrapText="1"/>
    </xf>
    <xf numFmtId="2" fontId="2" fillId="7" borderId="0" xfId="0" applyNumberFormat="1" applyFont="1" applyFill="1"/>
    <xf numFmtId="0" fontId="2" fillId="7" borderId="0" xfId="0" applyFont="1" applyFill="1"/>
    <xf numFmtId="0" fontId="3" fillId="7" borderId="10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/>
    <xf numFmtId="2" fontId="2" fillId="7" borderId="1" xfId="0" applyNumberFormat="1" applyFont="1" applyFill="1" applyBorder="1"/>
    <xf numFmtId="166" fontId="2" fillId="7" borderId="1" xfId="1" applyFont="1" applyFill="1" applyBorder="1"/>
    <xf numFmtId="166" fontId="2" fillId="7" borderId="1" xfId="0" applyNumberFormat="1" applyFont="1" applyFill="1" applyBorder="1"/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right"/>
    </xf>
    <xf numFmtId="0" fontId="2" fillId="7" borderId="2" xfId="0" applyFont="1" applyFill="1" applyBorder="1"/>
    <xf numFmtId="0" fontId="2" fillId="7" borderId="3" xfId="0" applyFont="1" applyFill="1" applyBorder="1"/>
    <xf numFmtId="2" fontId="2" fillId="7" borderId="3" xfId="0" applyNumberFormat="1" applyFont="1" applyFill="1" applyBorder="1"/>
    <xf numFmtId="166" fontId="2" fillId="7" borderId="4" xfId="0" applyNumberFormat="1" applyFont="1" applyFill="1" applyBorder="1"/>
    <xf numFmtId="0" fontId="3" fillId="7" borderId="0" xfId="0" applyFont="1" applyFill="1" applyAlignment="1">
      <alignment horizontal="left" wrapText="1"/>
    </xf>
    <xf numFmtId="0" fontId="3" fillId="7" borderId="10" xfId="0" applyFont="1" applyFill="1" applyBorder="1" applyAlignment="1">
      <alignment horizontal="left" wrapText="1"/>
    </xf>
    <xf numFmtId="0" fontId="2" fillId="7" borderId="13" xfId="0" applyFont="1" applyFill="1" applyBorder="1" applyAlignment="1">
      <alignment horizontal="left"/>
    </xf>
    <xf numFmtId="0" fontId="2" fillId="7" borderId="14" xfId="0" applyFont="1" applyFill="1" applyBorder="1" applyAlignment="1">
      <alignment horizontal="left"/>
    </xf>
    <xf numFmtId="0" fontId="2" fillId="7" borderId="12" xfId="0" applyFont="1" applyFill="1" applyBorder="1" applyAlignment="1">
      <alignment horizontal="left"/>
    </xf>
    <xf numFmtId="173" fontId="2" fillId="7" borderId="1" xfId="0" applyNumberFormat="1" applyFont="1" applyFill="1" applyBorder="1" applyAlignment="1">
      <alignment horizontal="right"/>
    </xf>
    <xf numFmtId="2" fontId="2" fillId="7" borderId="1" xfId="0" applyNumberFormat="1" applyFont="1" applyFill="1" applyBorder="1" applyAlignment="1">
      <alignment horizontal="right"/>
    </xf>
    <xf numFmtId="174" fontId="2" fillId="7" borderId="1" xfId="1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center"/>
    </xf>
  </cellXfs>
  <cellStyles count="19">
    <cellStyle name="Hipervínculo" xfId="11" builtinId="8" hidden="1"/>
    <cellStyle name="Hipervínculo" xfId="13" builtinId="8" hidden="1"/>
    <cellStyle name="Hipervínculo" xfId="7" builtinId="8" hidden="1"/>
    <cellStyle name="Hipervínculo" xfId="9" builtinId="8" hidden="1"/>
    <cellStyle name="Hipervínculo" xfId="5" builtinId="8" hidden="1"/>
    <cellStyle name="Hipervínculo" xfId="3" builtinId="8" hidden="1"/>
    <cellStyle name="Hipervínculo visitado" xfId="14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6" builtinId="9" hidden="1"/>
    <cellStyle name="Hipervínculo visitado" xfId="4" builtinId="9" hidden="1"/>
    <cellStyle name="Moneda" xfId="1" builtinId="4"/>
    <cellStyle name="Normal" xfId="0" builtinId="0"/>
    <cellStyle name="Normal 2" xfId="17"/>
    <cellStyle name="Normal 2 2 2" xfId="16"/>
    <cellStyle name="Normal 3" xfId="18"/>
    <cellStyle name="Porcentaje" xfId="2" builtinId="5"/>
    <cellStyle name="Porcentaje 2" xfId="15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Avance físico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'Plan de Trabajos'!$L$51:$R$51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'Plan de Trabajos'!$L$53:$R$53</c:f>
              <c:numCache>
                <c:formatCode>0.00%</c:formatCode>
                <c:ptCount val="7"/>
                <c:pt idx="0">
                  <c:v>0</c:v>
                </c:pt>
                <c:pt idx="1">
                  <c:v>0.3421751854137593</c:v>
                </c:pt>
                <c:pt idx="2">
                  <c:v>0.73808112028579798</c:v>
                </c:pt>
                <c:pt idx="3">
                  <c:v>0.91448455142532692</c:v>
                </c:pt>
                <c:pt idx="4">
                  <c:v>0.97195165633712477</c:v>
                </c:pt>
                <c:pt idx="5">
                  <c:v>0.99597267870392681</c:v>
                </c:pt>
                <c:pt idx="6">
                  <c:v>1.0000000000000004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CC-684F-BB80-97767914D44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-89474720"/>
        <c:axId val="-89465472"/>
      </c:scatterChart>
      <c:valAx>
        <c:axId val="-89474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Período de obra en meses</a:t>
                </a:r>
              </a:p>
            </c:rich>
          </c:tx>
          <c:layout>
            <c:manualLayout>
              <c:xMode val="edge"/>
              <c:yMode val="edge"/>
              <c:x val="0.46013723284589425"/>
              <c:y val="0.92088186636114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89465472"/>
        <c:crosses val="autoZero"/>
        <c:crossBetween val="midCat"/>
      </c:valAx>
      <c:valAx>
        <c:axId val="-8946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avance acumulado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89474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Inversión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6"/>
              <c:layout>
                <c:manualLayout>
                  <c:x val="-2.8403756505710188E-2"/>
                  <c:y val="4.5618664213020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AA-47C8-884E-47DE22BCAEFE}"/>
                </c:ext>
              </c:extLst>
            </c:dLbl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'Plan de Trabajos'!$L$51:$R$51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'Plan de Trabajos'!$L$55:$R$55</c:f>
              <c:numCache>
                <c:formatCode>[$$-2C0A]\ #,##0.00</c:formatCode>
                <c:ptCount val="7"/>
                <c:pt idx="0">
                  <c:v>0</c:v>
                </c:pt>
                <c:pt idx="1">
                  <c:v>1601848.0345032355</c:v>
                </c:pt>
                <c:pt idx="2">
                  <c:v>3455229.4913031701</c:v>
                </c:pt>
                <c:pt idx="3">
                  <c:v>4281038.905591337</c:v>
                </c:pt>
                <c:pt idx="4">
                  <c:v>4550063.5835212786</c:v>
                </c:pt>
                <c:pt idx="5">
                  <c:v>4662514.833948723</c:v>
                </c:pt>
                <c:pt idx="6">
                  <c:v>4681368.2078268658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FB-514C-912E-AFB679452EA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-89464928"/>
        <c:axId val="-89476896"/>
      </c:scatterChart>
      <c:valAx>
        <c:axId val="-89464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Período de obra en meses</a:t>
                </a:r>
              </a:p>
            </c:rich>
          </c:tx>
          <c:layout>
            <c:manualLayout>
              <c:xMode val="edge"/>
              <c:yMode val="edge"/>
              <c:x val="0.46013723284589425"/>
              <c:y val="0.92088186636114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89476896"/>
        <c:crosses val="autoZero"/>
        <c:crossBetween val="midCat"/>
      </c:valAx>
      <c:valAx>
        <c:axId val="-8947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INVERSIÓN ACUMULADA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89464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CURVA INVERSIÓN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'7°C'!$T$51:$AE$51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'7°C'!$T$55:$AE$55</c:f>
              <c:numCache>
                <c:formatCode>[$$-2C0A]\ #,##0.00</c:formatCode>
                <c:ptCount val="12"/>
                <c:pt idx="0">
                  <c:v>1601848.0345032355</c:v>
                </c:pt>
                <c:pt idx="1">
                  <c:v>2065193.3987032191</c:v>
                </c:pt>
                <c:pt idx="2">
                  <c:v>2528538.7629032028</c:v>
                </c:pt>
                <c:pt idx="3">
                  <c:v>3455229.4913031701</c:v>
                </c:pt>
                <c:pt idx="4">
                  <c:v>3885979.2696102234</c:v>
                </c:pt>
                <c:pt idx="5">
                  <c:v>4296334.680873882</c:v>
                </c:pt>
                <c:pt idx="6">
                  <c:v>4359766.9065357307</c:v>
                </c:pt>
                <c:pt idx="7">
                  <c:v>4423199.1321975794</c:v>
                </c:pt>
                <c:pt idx="8">
                  <c:v>4550063.5835212776</c:v>
                </c:pt>
                <c:pt idx="9">
                  <c:v>4550063.5835212776</c:v>
                </c:pt>
                <c:pt idx="10">
                  <c:v>4615715.8956740713</c:v>
                </c:pt>
                <c:pt idx="11">
                  <c:v>4681368.2078268649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B4-4AF0-8FFC-52A58AF7D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9464384"/>
        <c:axId val="-89479072"/>
      </c:scatterChart>
      <c:valAx>
        <c:axId val="-8946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89479072"/>
        <c:crosses val="autoZero"/>
        <c:crossBetween val="midCat"/>
      </c:valAx>
      <c:valAx>
        <c:axId val="-894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2C0A]\ 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89464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718775</xdr:colOff>
      <xdr:row>82</xdr:row>
      <xdr:rowOff>79243</xdr:rowOff>
    </xdr:from>
    <xdr:to>
      <xdr:col>20</xdr:col>
      <xdr:colOff>576301</xdr:colOff>
      <xdr:row>108</xdr:row>
      <xdr:rowOff>112860</xdr:rowOff>
    </xdr:to>
    <xdr:graphicFrame macro="">
      <xdr:nvGraphicFramePr>
        <xdr:cNvPr id="9" name="Gráfico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292152</xdr:colOff>
      <xdr:row>58</xdr:row>
      <xdr:rowOff>44824</xdr:rowOff>
    </xdr:from>
    <xdr:to>
      <xdr:col>18</xdr:col>
      <xdr:colOff>577903</xdr:colOff>
      <xdr:row>83</xdr:row>
      <xdr:rowOff>48825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1047749</xdr:colOff>
      <xdr:row>63</xdr:row>
      <xdr:rowOff>152399</xdr:rowOff>
    </xdr:from>
    <xdr:to>
      <xdr:col>29</xdr:col>
      <xdr:colOff>968374</xdr:colOff>
      <xdr:row>79</xdr:row>
      <xdr:rowOff>31749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topLeftCell="A3" workbookViewId="0">
      <selection activeCell="C21" sqref="C21"/>
    </sheetView>
  </sheetViews>
  <sheetFormatPr baseColWidth="10" defaultColWidth="10.7109375" defaultRowHeight="12.75" x14ac:dyDescent="0.2"/>
  <sheetData>
    <row r="2" spans="2:11" ht="15.95" customHeight="1" x14ac:dyDescent="0.2"/>
    <row r="3" spans="2:11" ht="15.95" customHeight="1" x14ac:dyDescent="0.2"/>
    <row r="4" spans="2:11" ht="15.95" customHeight="1" x14ac:dyDescent="0.2">
      <c r="B4" s="84" t="s">
        <v>99</v>
      </c>
      <c r="C4" s="84"/>
      <c r="D4" s="84"/>
      <c r="E4" s="84"/>
      <c r="F4" s="84"/>
      <c r="G4" s="85"/>
      <c r="H4" s="85"/>
      <c r="I4" s="85"/>
      <c r="J4" s="85"/>
      <c r="K4" s="85"/>
    </row>
    <row r="5" spans="2:11" ht="15.95" customHeight="1" x14ac:dyDescent="0.2">
      <c r="B5" s="84"/>
      <c r="C5" s="84"/>
      <c r="D5" s="84"/>
      <c r="E5" s="84"/>
      <c r="F5" s="84"/>
      <c r="G5" s="85"/>
      <c r="H5" s="85"/>
      <c r="I5" s="85"/>
      <c r="J5" s="85"/>
      <c r="K5" s="85"/>
    </row>
    <row r="6" spans="2:11" ht="15.95" customHeight="1" x14ac:dyDescent="0.2">
      <c r="B6" s="84" t="s">
        <v>108</v>
      </c>
      <c r="C6" s="84" t="s">
        <v>109</v>
      </c>
      <c r="D6" s="84"/>
      <c r="E6" s="84"/>
      <c r="F6" s="84"/>
      <c r="G6" s="85"/>
      <c r="H6" s="85"/>
      <c r="I6" s="85"/>
      <c r="J6" s="85"/>
      <c r="K6" s="85"/>
    </row>
    <row r="7" spans="2:11" ht="15.95" customHeight="1" x14ac:dyDescent="0.2">
      <c r="B7" s="84"/>
      <c r="C7" s="84"/>
      <c r="D7" s="84"/>
      <c r="E7" s="84"/>
      <c r="F7" s="84"/>
      <c r="G7" s="85"/>
      <c r="H7" s="85"/>
      <c r="I7" s="85"/>
      <c r="J7" s="85"/>
      <c r="K7" s="85"/>
    </row>
    <row r="8" spans="2:11" ht="15.95" customHeight="1" x14ac:dyDescent="0.2">
      <c r="B8" s="84" t="s">
        <v>100</v>
      </c>
      <c r="C8" s="84"/>
      <c r="D8" s="84"/>
      <c r="E8" s="84"/>
      <c r="F8" s="84"/>
      <c r="G8" s="85"/>
      <c r="H8" s="85"/>
      <c r="I8" s="85"/>
      <c r="J8" s="85"/>
      <c r="K8" s="85"/>
    </row>
    <row r="9" spans="2:11" ht="15.95" customHeight="1" x14ac:dyDescent="0.2"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2:11" ht="15.95" customHeight="1" x14ac:dyDescent="0.2">
      <c r="B10" s="84" t="s">
        <v>101</v>
      </c>
      <c r="C10" s="86" t="s">
        <v>110</v>
      </c>
      <c r="D10" s="85"/>
      <c r="E10" s="85"/>
      <c r="F10" s="85"/>
      <c r="G10" s="85"/>
      <c r="H10" s="85"/>
      <c r="I10" s="85"/>
      <c r="J10" s="85"/>
      <c r="K10" s="85"/>
    </row>
    <row r="11" spans="2:11" ht="15.95" customHeight="1" x14ac:dyDescent="0.2">
      <c r="B11" s="84"/>
      <c r="C11" s="85"/>
      <c r="D11" s="85"/>
      <c r="E11" s="85"/>
      <c r="F11" s="85"/>
      <c r="G11" s="85"/>
      <c r="H11" s="85"/>
      <c r="I11" s="85"/>
      <c r="J11" s="85"/>
      <c r="K11" s="85"/>
    </row>
    <row r="12" spans="2:11" ht="15.95" customHeight="1" x14ac:dyDescent="0.2">
      <c r="B12" s="84" t="s">
        <v>102</v>
      </c>
      <c r="C12" s="86" t="s">
        <v>111</v>
      </c>
      <c r="D12" s="85"/>
      <c r="E12" s="85"/>
      <c r="F12" s="85"/>
      <c r="G12" s="85"/>
      <c r="H12" s="85"/>
      <c r="I12" s="85"/>
      <c r="J12" s="85"/>
      <c r="K12" s="85"/>
    </row>
    <row r="13" spans="2:11" ht="15.95" customHeight="1" x14ac:dyDescent="0.2">
      <c r="B13" s="84"/>
      <c r="C13" s="85" t="s">
        <v>103</v>
      </c>
      <c r="D13" s="85"/>
      <c r="E13" s="85"/>
      <c r="F13" s="85"/>
      <c r="G13" s="85"/>
      <c r="H13" s="85"/>
      <c r="I13" s="85"/>
      <c r="J13" s="85"/>
      <c r="K13" s="85"/>
    </row>
    <row r="14" spans="2:11" ht="15.95" customHeight="1" x14ac:dyDescent="0.2">
      <c r="B14" s="84" t="s">
        <v>104</v>
      </c>
      <c r="C14" s="85" t="s">
        <v>105</v>
      </c>
      <c r="D14" s="85"/>
      <c r="E14" s="85"/>
      <c r="F14" s="85"/>
      <c r="G14" s="85"/>
      <c r="H14" s="85"/>
      <c r="I14" s="85"/>
      <c r="J14" s="85"/>
      <c r="K14" s="85"/>
    </row>
    <row r="15" spans="2:11" ht="15.95" customHeight="1" x14ac:dyDescent="0.2">
      <c r="B15" s="84" t="s">
        <v>106</v>
      </c>
      <c r="C15" s="85" t="s">
        <v>107</v>
      </c>
      <c r="D15" s="85"/>
      <c r="E15" s="85"/>
      <c r="F15" s="85"/>
      <c r="G15" s="85"/>
      <c r="H15" s="85"/>
      <c r="I15" s="85"/>
      <c r="J15" s="85"/>
      <c r="K15" s="85"/>
    </row>
    <row r="16" spans="2:11" ht="15.95" customHeight="1" x14ac:dyDescent="0.2">
      <c r="B16" s="85"/>
      <c r="C16" s="85"/>
      <c r="D16" s="85"/>
      <c r="E16" s="85"/>
      <c r="F16" s="85"/>
      <c r="G16" s="85"/>
      <c r="H16" s="85"/>
      <c r="I16" s="85"/>
      <c r="J16" s="85"/>
      <c r="K16" s="85"/>
    </row>
  </sheetData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1"/>
  <sheetViews>
    <sheetView showGridLines="0" tabSelected="1" topLeftCell="A13" zoomScale="85" zoomScaleNormal="85" zoomScaleSheetLayoutView="100" zoomScalePageLayoutView="115" workbookViewId="0">
      <selection activeCell="H45" sqref="H45"/>
    </sheetView>
  </sheetViews>
  <sheetFormatPr baseColWidth="10" defaultColWidth="10.7109375" defaultRowHeight="12.75" x14ac:dyDescent="0.2"/>
  <cols>
    <col min="1" max="1" width="5.42578125" style="7" customWidth="1"/>
    <col min="2" max="2" width="35.7109375" style="7" customWidth="1"/>
    <col min="3" max="3" width="7.140625" style="7" customWidth="1"/>
    <col min="4" max="4" width="13.28515625" style="10" customWidth="1"/>
    <col min="5" max="5" width="14.140625" style="7" customWidth="1"/>
    <col min="6" max="6" width="14" style="7" customWidth="1"/>
    <col min="7" max="7" width="5.5703125" style="7" customWidth="1"/>
    <col min="8" max="8" width="26.42578125" style="7" customWidth="1"/>
    <col min="9" max="10" width="15.5703125" style="7" customWidth="1"/>
    <col min="11" max="11" width="13.28515625" style="7" customWidth="1"/>
    <col min="12" max="12" width="14" style="7" customWidth="1"/>
    <col min="13" max="13" width="22" style="7" customWidth="1"/>
    <col min="14" max="14" width="10.7109375" style="7" customWidth="1"/>
    <col min="15" max="15" width="26.5703125" style="7" customWidth="1"/>
    <col min="16" max="16" width="17.42578125" style="7" customWidth="1"/>
    <col min="17" max="17" width="13.85546875" style="7" customWidth="1"/>
    <col min="18" max="18" width="10.7109375" style="7" customWidth="1"/>
    <col min="19" max="19" width="12.28515625" style="7" customWidth="1"/>
    <col min="20" max="20" width="10.7109375" style="7" customWidth="1"/>
    <col min="21" max="16384" width="10.7109375" style="7"/>
  </cols>
  <sheetData>
    <row r="1" spans="1:19" x14ac:dyDescent="0.2">
      <c r="A1" s="322"/>
      <c r="B1" s="322"/>
      <c r="C1" s="322"/>
      <c r="D1" s="322"/>
      <c r="E1" s="322"/>
      <c r="F1" s="322"/>
    </row>
    <row r="2" spans="1:19" x14ac:dyDescent="0.2">
      <c r="A2" s="26"/>
      <c r="B2" s="26"/>
      <c r="C2" s="25"/>
      <c r="D2" s="25"/>
      <c r="E2" s="25"/>
      <c r="F2" s="25"/>
    </row>
    <row r="3" spans="1:19" x14ac:dyDescent="0.2">
      <c r="A3" s="301" t="s">
        <v>24</v>
      </c>
      <c r="B3" s="301"/>
      <c r="C3" s="301"/>
      <c r="D3" s="301"/>
      <c r="E3" s="301"/>
      <c r="F3" s="20"/>
    </row>
    <row r="4" spans="1:19" x14ac:dyDescent="0.2">
      <c r="H4" s="323"/>
      <c r="I4" s="323"/>
      <c r="J4" s="323"/>
      <c r="K4" s="323"/>
      <c r="L4" s="323"/>
      <c r="M4" s="323"/>
    </row>
    <row r="5" spans="1:19" x14ac:dyDescent="0.2">
      <c r="A5" s="7" t="s">
        <v>61</v>
      </c>
      <c r="C5" s="7" t="s">
        <v>62</v>
      </c>
      <c r="H5" s="323"/>
      <c r="I5" s="323"/>
      <c r="J5" s="323"/>
      <c r="K5" s="323"/>
      <c r="L5" s="323"/>
      <c r="M5" s="323"/>
    </row>
    <row r="6" spans="1:19" x14ac:dyDescent="0.2">
      <c r="A6" s="22">
        <f>+'IPV VIVIENDA'!A10</f>
        <v>1</v>
      </c>
      <c r="B6" s="22" t="str">
        <f>+'IPV VIVIENDA'!B10</f>
        <v>Preparación de terreno y replanteo</v>
      </c>
      <c r="C6" s="22" t="s">
        <v>15</v>
      </c>
      <c r="H6" s="323"/>
      <c r="I6" s="323"/>
      <c r="J6" s="323"/>
      <c r="K6" s="323"/>
      <c r="L6" s="323"/>
      <c r="M6" s="323"/>
    </row>
    <row r="8" spans="1:19" x14ac:dyDescent="0.2">
      <c r="A8" s="293" t="s">
        <v>5</v>
      </c>
      <c r="B8" s="293" t="s">
        <v>6</v>
      </c>
      <c r="C8" s="293" t="s">
        <v>7</v>
      </c>
      <c r="D8" s="292" t="s">
        <v>8</v>
      </c>
      <c r="E8" s="294" t="s">
        <v>9</v>
      </c>
      <c r="F8" s="294" t="s">
        <v>10</v>
      </c>
      <c r="H8" s="94" t="s">
        <v>0</v>
      </c>
      <c r="I8" s="94" t="s">
        <v>139</v>
      </c>
      <c r="J8" s="97" t="s">
        <v>137</v>
      </c>
      <c r="K8" s="94" t="s">
        <v>140</v>
      </c>
      <c r="N8" s="94" t="s">
        <v>0</v>
      </c>
      <c r="O8" s="94" t="s">
        <v>139</v>
      </c>
      <c r="P8" s="97" t="s">
        <v>137</v>
      </c>
      <c r="Q8" s="94" t="s">
        <v>140</v>
      </c>
    </row>
    <row r="9" spans="1:19" x14ac:dyDescent="0.2">
      <c r="A9" s="293"/>
      <c r="B9" s="293"/>
      <c r="C9" s="293"/>
      <c r="D9" s="292"/>
      <c r="E9" s="294"/>
      <c r="F9" s="294"/>
      <c r="H9" s="94" t="s">
        <v>3</v>
      </c>
      <c r="I9" s="94">
        <v>2000</v>
      </c>
      <c r="J9" s="94">
        <v>2.1800000000000002</v>
      </c>
      <c r="K9" s="98">
        <f>I9*J9</f>
        <v>4360</v>
      </c>
      <c r="N9" s="94" t="s">
        <v>3</v>
      </c>
      <c r="O9" s="94">
        <v>74.040000000000006</v>
      </c>
      <c r="P9" s="94">
        <v>2.1800000000000002</v>
      </c>
      <c r="Q9" s="98">
        <f>O9*P9</f>
        <v>161.40720000000002</v>
      </c>
    </row>
    <row r="10" spans="1:19" x14ac:dyDescent="0.2">
      <c r="A10" s="5" t="s">
        <v>11</v>
      </c>
      <c r="B10" s="295" t="s">
        <v>4</v>
      </c>
      <c r="C10" s="295"/>
      <c r="D10" s="295"/>
      <c r="E10" s="295"/>
      <c r="F10" s="295"/>
      <c r="H10" s="94" t="s">
        <v>2</v>
      </c>
      <c r="I10" s="94">
        <v>1700</v>
      </c>
      <c r="J10" s="94">
        <v>2.1800000000000002</v>
      </c>
      <c r="K10" s="98">
        <f>I10*J10</f>
        <v>3706.0000000000005</v>
      </c>
      <c r="N10" s="94" t="s">
        <v>2</v>
      </c>
      <c r="O10" s="94">
        <v>63.09</v>
      </c>
      <c r="P10" s="94">
        <v>2.1800000000000002</v>
      </c>
      <c r="Q10" s="98">
        <f>O10*P10</f>
        <v>137.53620000000001</v>
      </c>
    </row>
    <row r="11" spans="1:19" x14ac:dyDescent="0.2">
      <c r="A11" s="5">
        <v>1</v>
      </c>
      <c r="B11" s="4" t="s">
        <v>112</v>
      </c>
      <c r="C11" s="5" t="s">
        <v>113</v>
      </c>
      <c r="D11" s="8">
        <v>1</v>
      </c>
      <c r="E11" s="6">
        <f>0.05*F24</f>
        <v>621.30000000000007</v>
      </c>
      <c r="F11" s="6">
        <f>D11*E11</f>
        <v>621.30000000000007</v>
      </c>
      <c r="H11" s="94" t="s">
        <v>135</v>
      </c>
      <c r="I11" s="94">
        <v>1200</v>
      </c>
      <c r="J11" s="94">
        <v>2.1800000000000002</v>
      </c>
      <c r="K11" s="98">
        <f>I11*J11</f>
        <v>2616</v>
      </c>
      <c r="N11" s="284" t="s">
        <v>135</v>
      </c>
      <c r="O11" s="284">
        <v>58.17</v>
      </c>
      <c r="P11" s="284">
        <v>2.1800000000000002</v>
      </c>
      <c r="Q11" s="285">
        <f>O11*P11</f>
        <v>126.81060000000001</v>
      </c>
    </row>
    <row r="12" spans="1:19" x14ac:dyDescent="0.2">
      <c r="A12" s="5"/>
      <c r="B12" s="4"/>
      <c r="C12" s="5"/>
      <c r="D12" s="8"/>
      <c r="E12" s="6"/>
      <c r="F12" s="4"/>
      <c r="H12" s="94" t="s">
        <v>1</v>
      </c>
      <c r="I12" s="94">
        <v>900</v>
      </c>
      <c r="J12" s="94">
        <v>2.1800000000000002</v>
      </c>
      <c r="K12" s="98">
        <f>I12*J12</f>
        <v>1962.0000000000002</v>
      </c>
      <c r="L12" s="99"/>
      <c r="N12" s="94" t="s">
        <v>1</v>
      </c>
      <c r="O12" s="94">
        <v>53.4</v>
      </c>
      <c r="P12" s="94">
        <v>2.1800000000000002</v>
      </c>
      <c r="Q12" s="98">
        <f>O12*P12</f>
        <v>116.41200000000001</v>
      </c>
    </row>
    <row r="13" spans="1:19" x14ac:dyDescent="0.2">
      <c r="A13" s="5"/>
      <c r="B13" s="4"/>
      <c r="C13" s="4"/>
      <c r="D13" s="317" t="s">
        <v>12</v>
      </c>
      <c r="E13" s="317"/>
      <c r="F13" s="287">
        <f>F11</f>
        <v>621.30000000000007</v>
      </c>
      <c r="H13" s="95" t="s">
        <v>136</v>
      </c>
      <c r="I13" s="96" t="s">
        <v>138</v>
      </c>
      <c r="N13" s="95" t="s">
        <v>136</v>
      </c>
      <c r="O13" s="96" t="s">
        <v>138</v>
      </c>
    </row>
    <row r="14" spans="1:19" x14ac:dyDescent="0.2">
      <c r="A14" s="5" t="s">
        <v>13</v>
      </c>
      <c r="B14" s="295" t="s">
        <v>14</v>
      </c>
      <c r="C14" s="295"/>
      <c r="D14" s="295"/>
      <c r="E14" s="295"/>
      <c r="F14" s="295"/>
    </row>
    <row r="15" spans="1:19" ht="12.75" customHeight="1" x14ac:dyDescent="0.2">
      <c r="A15" s="5"/>
      <c r="B15" s="4" t="s">
        <v>115</v>
      </c>
      <c r="C15" s="5" t="s">
        <v>116</v>
      </c>
      <c r="D15" s="8">
        <v>7</v>
      </c>
      <c r="E15" s="6">
        <f>L22</f>
        <v>474</v>
      </c>
      <c r="F15" s="6">
        <f>D15*E15</f>
        <v>3318</v>
      </c>
      <c r="H15" s="290" t="s">
        <v>182</v>
      </c>
      <c r="I15" s="290" t="s">
        <v>321</v>
      </c>
      <c r="J15" s="290" t="s">
        <v>322</v>
      </c>
      <c r="K15" s="299" t="s">
        <v>199</v>
      </c>
      <c r="L15" s="299" t="s">
        <v>233</v>
      </c>
      <c r="M15" s="290" t="s">
        <v>62</v>
      </c>
      <c r="O15" s="290" t="s">
        <v>182</v>
      </c>
      <c r="P15" s="290" t="s">
        <v>198</v>
      </c>
      <c r="Q15" s="299" t="s">
        <v>199</v>
      </c>
      <c r="R15" s="299" t="s">
        <v>233</v>
      </c>
      <c r="S15" s="290" t="s">
        <v>62</v>
      </c>
    </row>
    <row r="16" spans="1:19" x14ac:dyDescent="0.2">
      <c r="A16" s="5"/>
      <c r="B16" s="4" t="s">
        <v>117</v>
      </c>
      <c r="C16" s="5" t="s">
        <v>130</v>
      </c>
      <c r="D16" s="8">
        <v>1</v>
      </c>
      <c r="E16" s="6">
        <f>L27</f>
        <v>2622.8</v>
      </c>
      <c r="F16" s="6">
        <f>D16*E16</f>
        <v>2622.8</v>
      </c>
      <c r="H16" s="291"/>
      <c r="I16" s="291"/>
      <c r="J16" s="291"/>
      <c r="K16" s="300"/>
      <c r="L16" s="300"/>
      <c r="M16" s="291"/>
      <c r="O16" s="291"/>
      <c r="P16" s="291"/>
      <c r="Q16" s="300"/>
      <c r="R16" s="300"/>
      <c r="S16" s="291"/>
    </row>
    <row r="17" spans="1:20" x14ac:dyDescent="0.2">
      <c r="A17" s="5"/>
      <c r="B17" s="4" t="s">
        <v>324</v>
      </c>
      <c r="C17" s="5" t="s">
        <v>323</v>
      </c>
      <c r="D17" s="8">
        <v>1</v>
      </c>
      <c r="E17" s="6">
        <f>L55</f>
        <v>122.76600000000001</v>
      </c>
      <c r="F17" s="6">
        <f>D17*E17</f>
        <v>122.76600000000001</v>
      </c>
      <c r="H17" s="124" t="s">
        <v>120</v>
      </c>
      <c r="I17" s="288">
        <v>3474.61</v>
      </c>
      <c r="J17" s="5">
        <v>50</v>
      </c>
      <c r="K17" s="102">
        <f>I17/J17</f>
        <v>69.492199999999997</v>
      </c>
      <c r="L17" s="102">
        <f>K17*0.79</f>
        <v>54.898837999999998</v>
      </c>
      <c r="M17" s="5" t="s">
        <v>200</v>
      </c>
      <c r="O17" s="114" t="s">
        <v>120</v>
      </c>
      <c r="P17" s="5" t="s">
        <v>197</v>
      </c>
      <c r="Q17" s="102">
        <f>144/50</f>
        <v>2.88</v>
      </c>
      <c r="R17" s="102">
        <f t="shared" ref="R17:R54" si="0">Q17*0.79</f>
        <v>2.2751999999999999</v>
      </c>
      <c r="S17" s="5" t="s">
        <v>200</v>
      </c>
    </row>
    <row r="18" spans="1:20" x14ac:dyDescent="0.2">
      <c r="A18" s="5"/>
      <c r="B18" s="4"/>
      <c r="C18" s="5"/>
      <c r="D18" s="8"/>
      <c r="E18" s="6"/>
      <c r="F18" s="6"/>
      <c r="H18" s="124" t="s">
        <v>121</v>
      </c>
      <c r="I18" s="288">
        <v>2000</v>
      </c>
      <c r="J18" s="5">
        <v>1</v>
      </c>
      <c r="K18" s="102">
        <f t="shared" ref="K18:K55" si="1">I18/J18</f>
        <v>2000</v>
      </c>
      <c r="L18" s="102">
        <f t="shared" ref="L18:L55" si="2">K18*0.79</f>
        <v>1580</v>
      </c>
      <c r="M18" s="5" t="s">
        <v>20</v>
      </c>
      <c r="O18" s="114" t="s">
        <v>121</v>
      </c>
      <c r="P18" s="5" t="s">
        <v>194</v>
      </c>
      <c r="Q18" s="102">
        <v>515</v>
      </c>
      <c r="R18" s="102">
        <f t="shared" si="0"/>
        <v>406.85</v>
      </c>
      <c r="S18" s="5" t="s">
        <v>20</v>
      </c>
    </row>
    <row r="19" spans="1:20" x14ac:dyDescent="0.2">
      <c r="A19" s="5"/>
      <c r="B19" s="4"/>
      <c r="C19" s="4"/>
      <c r="D19" s="317" t="s">
        <v>16</v>
      </c>
      <c r="E19" s="317"/>
      <c r="F19" s="286">
        <f>SUM(F15:F17)</f>
        <v>6063.5659999999998</v>
      </c>
      <c r="H19" s="101" t="s">
        <v>183</v>
      </c>
      <c r="I19" s="288">
        <v>10500</v>
      </c>
      <c r="J19" s="5">
        <v>1</v>
      </c>
      <c r="K19" s="102">
        <f t="shared" si="1"/>
        <v>10500</v>
      </c>
      <c r="L19" s="102">
        <f t="shared" si="2"/>
        <v>8295</v>
      </c>
      <c r="M19" s="5" t="s">
        <v>20</v>
      </c>
      <c r="O19" s="101" t="s">
        <v>183</v>
      </c>
      <c r="P19" s="5" t="s">
        <v>193</v>
      </c>
      <c r="Q19" s="102">
        <v>840</v>
      </c>
      <c r="R19" s="102">
        <f t="shared" si="0"/>
        <v>663.6</v>
      </c>
      <c r="S19" s="5" t="s">
        <v>20</v>
      </c>
    </row>
    <row r="20" spans="1:20" x14ac:dyDescent="0.2">
      <c r="A20" s="5" t="s">
        <v>17</v>
      </c>
      <c r="B20" s="295" t="s">
        <v>0</v>
      </c>
      <c r="C20" s="295"/>
      <c r="D20" s="295"/>
      <c r="E20" s="295"/>
      <c r="F20" s="295"/>
      <c r="H20" s="124" t="s">
        <v>123</v>
      </c>
      <c r="I20" s="288">
        <v>4860</v>
      </c>
      <c r="J20" s="5">
        <v>1</v>
      </c>
      <c r="K20" s="102">
        <f t="shared" si="1"/>
        <v>4860</v>
      </c>
      <c r="L20" s="102">
        <f t="shared" si="2"/>
        <v>3839.4</v>
      </c>
      <c r="M20" s="5" t="s">
        <v>20</v>
      </c>
      <c r="N20" s="7" t="s">
        <v>191</v>
      </c>
      <c r="O20" s="114" t="s">
        <v>123</v>
      </c>
      <c r="P20" s="5" t="s">
        <v>192</v>
      </c>
      <c r="Q20" s="102">
        <v>380</v>
      </c>
      <c r="R20" s="102">
        <f t="shared" si="0"/>
        <v>300.2</v>
      </c>
      <c r="S20" s="5" t="s">
        <v>20</v>
      </c>
      <c r="T20" s="7" t="s">
        <v>191</v>
      </c>
    </row>
    <row r="21" spans="1:20" x14ac:dyDescent="0.2">
      <c r="A21" s="5">
        <v>1</v>
      </c>
      <c r="B21" s="4" t="s">
        <v>3</v>
      </c>
      <c r="C21" s="5" t="s">
        <v>32</v>
      </c>
      <c r="D21" s="8">
        <v>0.25</v>
      </c>
      <c r="E21" s="6">
        <f>K9</f>
        <v>4360</v>
      </c>
      <c r="F21" s="6">
        <f>D21*E21</f>
        <v>1090</v>
      </c>
      <c r="H21" s="124" t="s">
        <v>124</v>
      </c>
      <c r="I21" s="288">
        <v>4990</v>
      </c>
      <c r="J21" s="5">
        <v>15</v>
      </c>
      <c r="K21" s="102">
        <f t="shared" si="1"/>
        <v>332.66666666666669</v>
      </c>
      <c r="L21" s="102">
        <f t="shared" si="2"/>
        <v>262.80666666666667</v>
      </c>
      <c r="M21" s="5" t="s">
        <v>204</v>
      </c>
      <c r="O21" s="114" t="s">
        <v>124</v>
      </c>
      <c r="P21" s="5" t="s">
        <v>196</v>
      </c>
      <c r="Q21" s="102">
        <v>1400</v>
      </c>
      <c r="R21" s="102">
        <f t="shared" si="0"/>
        <v>1106</v>
      </c>
      <c r="S21" s="5" t="s">
        <v>20</v>
      </c>
    </row>
    <row r="22" spans="1:20" x14ac:dyDescent="0.2">
      <c r="A22" s="5">
        <v>2</v>
      </c>
      <c r="B22" s="4" t="s">
        <v>2</v>
      </c>
      <c r="C22" s="5" t="s">
        <v>32</v>
      </c>
      <c r="D22" s="8">
        <v>2</v>
      </c>
      <c r="E22" s="6">
        <f>K10</f>
        <v>3706.0000000000005</v>
      </c>
      <c r="F22" s="6">
        <f t="shared" ref="F22:F23" si="3">D22*E22</f>
        <v>7412.0000000000009</v>
      </c>
      <c r="H22" s="101" t="s">
        <v>220</v>
      </c>
      <c r="I22" s="288">
        <v>600</v>
      </c>
      <c r="J22" s="5">
        <v>1</v>
      </c>
      <c r="K22" s="102">
        <f t="shared" si="1"/>
        <v>600</v>
      </c>
      <c r="L22" s="102">
        <f t="shared" si="2"/>
        <v>474</v>
      </c>
      <c r="M22" s="5" t="s">
        <v>231</v>
      </c>
      <c r="O22" s="101" t="s">
        <v>220</v>
      </c>
      <c r="P22" s="5" t="s">
        <v>237</v>
      </c>
      <c r="Q22" s="102">
        <v>115</v>
      </c>
      <c r="R22" s="102">
        <f t="shared" si="0"/>
        <v>90.850000000000009</v>
      </c>
      <c r="S22" s="5" t="s">
        <v>231</v>
      </c>
    </row>
    <row r="23" spans="1:20" x14ac:dyDescent="0.2">
      <c r="A23" s="5">
        <v>3</v>
      </c>
      <c r="B23" s="4" t="s">
        <v>1</v>
      </c>
      <c r="C23" s="5" t="s">
        <v>32</v>
      </c>
      <c r="D23" s="8">
        <v>2</v>
      </c>
      <c r="E23" s="6">
        <f>K12</f>
        <v>1962.0000000000002</v>
      </c>
      <c r="F23" s="6">
        <f t="shared" si="3"/>
        <v>3924.0000000000005</v>
      </c>
      <c r="H23" s="101" t="s">
        <v>221</v>
      </c>
      <c r="I23" s="288">
        <v>1</v>
      </c>
      <c r="J23" s="5">
        <v>3.05</v>
      </c>
      <c r="K23" s="102">
        <f t="shared" si="1"/>
        <v>0.32786885245901642</v>
      </c>
      <c r="L23" s="102">
        <f t="shared" si="2"/>
        <v>0.25901639344262301</v>
      </c>
      <c r="M23" s="5" t="s">
        <v>231</v>
      </c>
      <c r="O23" s="101" t="s">
        <v>221</v>
      </c>
      <c r="P23" s="5" t="s">
        <v>230</v>
      </c>
      <c r="Q23" s="102">
        <f>112/3.05</f>
        <v>36.721311475409841</v>
      </c>
      <c r="R23" s="102">
        <f t="shared" si="0"/>
        <v>29.009836065573776</v>
      </c>
      <c r="S23" s="5" t="s">
        <v>231</v>
      </c>
    </row>
    <row r="24" spans="1:20" x14ac:dyDescent="0.2">
      <c r="A24" s="5"/>
      <c r="B24" s="4"/>
      <c r="C24" s="4"/>
      <c r="D24" s="317" t="s">
        <v>18</v>
      </c>
      <c r="E24" s="317"/>
      <c r="F24" s="286">
        <f>SUM(F21:F23)</f>
        <v>12426</v>
      </c>
      <c r="H24" s="101" t="s">
        <v>222</v>
      </c>
      <c r="I24" s="288">
        <v>0</v>
      </c>
      <c r="J24" s="5">
        <v>1</v>
      </c>
      <c r="K24" s="102">
        <f t="shared" si="1"/>
        <v>0</v>
      </c>
      <c r="L24" s="102">
        <f t="shared" si="2"/>
        <v>0</v>
      </c>
      <c r="M24" s="5" t="s">
        <v>231</v>
      </c>
      <c r="O24" s="101" t="s">
        <v>222</v>
      </c>
      <c r="P24" s="5" t="s">
        <v>184</v>
      </c>
      <c r="Q24" s="102">
        <v>100</v>
      </c>
      <c r="R24" s="102">
        <f t="shared" si="0"/>
        <v>79</v>
      </c>
      <c r="S24" s="5" t="s">
        <v>231</v>
      </c>
    </row>
    <row r="25" spans="1:20" ht="13.5" thickBot="1" x14ac:dyDescent="0.25">
      <c r="H25" s="101" t="s">
        <v>327</v>
      </c>
      <c r="I25" s="288">
        <v>2730</v>
      </c>
      <c r="J25" s="5">
        <v>1</v>
      </c>
      <c r="K25" s="102">
        <f t="shared" si="1"/>
        <v>2730</v>
      </c>
      <c r="L25" s="102">
        <f t="shared" si="2"/>
        <v>2156.7000000000003</v>
      </c>
      <c r="M25" s="5"/>
      <c r="O25" s="101" t="s">
        <v>145</v>
      </c>
      <c r="P25" s="5"/>
      <c r="Q25" s="102"/>
      <c r="R25" s="102">
        <f t="shared" si="0"/>
        <v>0</v>
      </c>
      <c r="S25" s="5"/>
    </row>
    <row r="26" spans="1:20" ht="13.5" thickBot="1" x14ac:dyDescent="0.25">
      <c r="A26" s="11"/>
      <c r="B26" s="12" t="s">
        <v>19</v>
      </c>
      <c r="C26" s="12"/>
      <c r="D26" s="13" t="s">
        <v>94</v>
      </c>
      <c r="E26" s="12"/>
      <c r="F26" s="109">
        <f>SUM(F24+F19+F13)</f>
        <v>19110.865999999998</v>
      </c>
      <c r="H26" s="101" t="s">
        <v>223</v>
      </c>
      <c r="I26" s="289" t="s">
        <v>238</v>
      </c>
      <c r="J26" s="103">
        <v>3.5</v>
      </c>
      <c r="K26" s="102" t="e">
        <f t="shared" si="1"/>
        <v>#VALUE!</v>
      </c>
      <c r="L26" s="102" t="e">
        <f t="shared" si="2"/>
        <v>#VALUE!</v>
      </c>
      <c r="M26" s="5" t="s">
        <v>231</v>
      </c>
      <c r="O26" s="101" t="s">
        <v>223</v>
      </c>
      <c r="P26" s="5" t="s">
        <v>238</v>
      </c>
      <c r="Q26" s="102">
        <f>450/3.5</f>
        <v>128.57142857142858</v>
      </c>
      <c r="R26" s="102">
        <f t="shared" si="0"/>
        <v>101.57142857142858</v>
      </c>
      <c r="S26" s="5" t="s">
        <v>231</v>
      </c>
    </row>
    <row r="27" spans="1:20" x14ac:dyDescent="0.2">
      <c r="H27" s="101" t="s">
        <v>202</v>
      </c>
      <c r="I27" s="288">
        <v>3320</v>
      </c>
      <c r="J27" s="5">
        <v>1</v>
      </c>
      <c r="K27" s="102">
        <f t="shared" si="1"/>
        <v>3320</v>
      </c>
      <c r="L27" s="102">
        <f t="shared" si="2"/>
        <v>2622.8</v>
      </c>
      <c r="M27" s="5" t="s">
        <v>204</v>
      </c>
      <c r="O27" s="101" t="s">
        <v>202</v>
      </c>
      <c r="P27" s="5" t="s">
        <v>203</v>
      </c>
      <c r="Q27" s="102">
        <v>62.1</v>
      </c>
      <c r="R27" s="102">
        <f t="shared" si="0"/>
        <v>49.059000000000005</v>
      </c>
      <c r="S27" s="5" t="s">
        <v>204</v>
      </c>
    </row>
    <row r="28" spans="1:20" x14ac:dyDescent="0.2">
      <c r="A28" s="301" t="s">
        <v>24</v>
      </c>
      <c r="B28" s="301"/>
      <c r="C28" s="301"/>
      <c r="D28" s="301"/>
      <c r="E28" s="301"/>
      <c r="H28" s="124" t="s">
        <v>328</v>
      </c>
      <c r="I28" s="288">
        <v>4995</v>
      </c>
      <c r="J28" s="5">
        <v>1</v>
      </c>
      <c r="K28" s="102">
        <f t="shared" si="1"/>
        <v>4995</v>
      </c>
      <c r="L28" s="102">
        <f t="shared" si="2"/>
        <v>3946.05</v>
      </c>
      <c r="M28" s="5" t="s">
        <v>204</v>
      </c>
      <c r="O28" s="114" t="s">
        <v>141</v>
      </c>
      <c r="P28" s="5" t="s">
        <v>224</v>
      </c>
      <c r="Q28" s="102">
        <v>46</v>
      </c>
      <c r="R28" s="102">
        <f t="shared" si="0"/>
        <v>36.340000000000003</v>
      </c>
      <c r="S28" s="5" t="s">
        <v>204</v>
      </c>
    </row>
    <row r="29" spans="1:20" x14ac:dyDescent="0.2">
      <c r="A29" s="24"/>
      <c r="B29" s="24"/>
      <c r="C29" s="24"/>
      <c r="D29" s="24"/>
      <c r="E29" s="24"/>
      <c r="H29" s="124" t="s">
        <v>126</v>
      </c>
      <c r="I29" s="288">
        <v>7893.91</v>
      </c>
      <c r="J29" s="5">
        <v>7.4</v>
      </c>
      <c r="K29" s="102">
        <f t="shared" si="1"/>
        <v>1066.7445945945944</v>
      </c>
      <c r="L29" s="102">
        <f t="shared" si="2"/>
        <v>842.72822972972961</v>
      </c>
      <c r="M29" s="5" t="s">
        <v>204</v>
      </c>
      <c r="O29" s="114" t="s">
        <v>126</v>
      </c>
      <c r="P29" s="5" t="s">
        <v>242</v>
      </c>
      <c r="Q29" s="102">
        <f>198/7.4</f>
        <v>26.756756756756754</v>
      </c>
      <c r="R29" s="102">
        <f t="shared" si="0"/>
        <v>21.137837837837836</v>
      </c>
      <c r="S29" s="5" t="s">
        <v>204</v>
      </c>
    </row>
    <row r="30" spans="1:20" x14ac:dyDescent="0.2">
      <c r="A30" s="7" t="s">
        <v>61</v>
      </c>
      <c r="C30" s="7" t="s">
        <v>62</v>
      </c>
      <c r="F30" s="20"/>
      <c r="H30" s="124" t="s">
        <v>143</v>
      </c>
      <c r="I30" s="288">
        <v>5074.6499999999996</v>
      </c>
      <c r="J30" s="5">
        <v>4.74</v>
      </c>
      <c r="K30" s="102">
        <f t="shared" si="1"/>
        <v>1070.6012658227846</v>
      </c>
      <c r="L30" s="102">
        <f t="shared" si="2"/>
        <v>845.77499999999986</v>
      </c>
      <c r="M30" s="5" t="s">
        <v>204</v>
      </c>
      <c r="O30" s="114" t="s">
        <v>143</v>
      </c>
      <c r="P30" s="5" t="s">
        <v>243</v>
      </c>
      <c r="Q30" s="102">
        <f>105/4.74</f>
        <v>22.151898734177212</v>
      </c>
      <c r="R30" s="102">
        <f t="shared" si="0"/>
        <v>17.5</v>
      </c>
      <c r="S30" s="5" t="s">
        <v>204</v>
      </c>
    </row>
    <row r="31" spans="1:20" x14ac:dyDescent="0.2">
      <c r="A31" s="22">
        <f>+'IPV VIVIENDA'!A11</f>
        <v>2</v>
      </c>
      <c r="B31" s="302" t="str">
        <f>+'IPV VIVIENDA'!B11</f>
        <v>Excavaciónes, explanación y/o retiro de material proveniente de exc p/fund</v>
      </c>
      <c r="C31" s="22" t="str">
        <f>+'IPV VIVIENDA'!C11</f>
        <v>m3</v>
      </c>
      <c r="H31" s="101" t="s">
        <v>152</v>
      </c>
      <c r="I31" s="289" t="s">
        <v>185</v>
      </c>
      <c r="J31" s="103">
        <v>1</v>
      </c>
      <c r="K31" s="102" t="e">
        <f t="shared" si="1"/>
        <v>#VALUE!</v>
      </c>
      <c r="L31" s="102" t="e">
        <f t="shared" si="2"/>
        <v>#VALUE!</v>
      </c>
      <c r="M31" s="5" t="s">
        <v>15</v>
      </c>
      <c r="O31" s="101" t="s">
        <v>152</v>
      </c>
      <c r="P31" s="5" t="s">
        <v>185</v>
      </c>
      <c r="Q31" s="102">
        <v>89</v>
      </c>
      <c r="R31" s="102">
        <f t="shared" si="0"/>
        <v>70.31</v>
      </c>
      <c r="S31" s="5" t="s">
        <v>15</v>
      </c>
    </row>
    <row r="32" spans="1:20" x14ac:dyDescent="0.2">
      <c r="B32" s="303"/>
      <c r="H32" s="101" t="s">
        <v>153</v>
      </c>
      <c r="I32" s="288">
        <v>15000</v>
      </c>
      <c r="J32" s="5">
        <v>10</v>
      </c>
      <c r="K32" s="102">
        <f t="shared" si="1"/>
        <v>1500</v>
      </c>
      <c r="L32" s="102">
        <f t="shared" si="2"/>
        <v>1185</v>
      </c>
      <c r="M32" s="5"/>
      <c r="O32" s="101" t="s">
        <v>153</v>
      </c>
      <c r="P32" s="103" t="s">
        <v>239</v>
      </c>
      <c r="Q32" s="102">
        <f>45/5</f>
        <v>9</v>
      </c>
      <c r="R32" s="102">
        <f t="shared" si="0"/>
        <v>7.11</v>
      </c>
      <c r="S32" s="5"/>
    </row>
    <row r="33" spans="1:20" x14ac:dyDescent="0.2">
      <c r="A33" s="293" t="s">
        <v>5</v>
      </c>
      <c r="B33" s="293" t="s">
        <v>6</v>
      </c>
      <c r="C33" s="293" t="s">
        <v>7</v>
      </c>
      <c r="D33" s="292" t="s">
        <v>8</v>
      </c>
      <c r="E33" s="294" t="s">
        <v>9</v>
      </c>
      <c r="F33" s="294" t="s">
        <v>10</v>
      </c>
      <c r="H33" s="124" t="s">
        <v>154</v>
      </c>
      <c r="I33" s="288">
        <v>35569</v>
      </c>
      <c r="J33" s="5">
        <v>21.6</v>
      </c>
      <c r="K33" s="102">
        <f t="shared" si="1"/>
        <v>1646.7129629629628</v>
      </c>
      <c r="L33" s="102">
        <f t="shared" si="2"/>
        <v>1300.9032407407408</v>
      </c>
      <c r="M33" s="5" t="s">
        <v>15</v>
      </c>
      <c r="O33" s="114" t="s">
        <v>154</v>
      </c>
      <c r="P33" s="5" t="s">
        <v>201</v>
      </c>
      <c r="Q33" s="102">
        <f>650/21.6</f>
        <v>30.092592592592592</v>
      </c>
      <c r="R33" s="102">
        <f t="shared" si="0"/>
        <v>23.773148148148149</v>
      </c>
      <c r="S33" s="5" t="s">
        <v>15</v>
      </c>
    </row>
    <row r="34" spans="1:20" x14ac:dyDescent="0.2">
      <c r="A34" s="293"/>
      <c r="B34" s="293"/>
      <c r="C34" s="293"/>
      <c r="D34" s="292"/>
      <c r="E34" s="294"/>
      <c r="F34" s="294"/>
      <c r="H34" s="124" t="s">
        <v>155</v>
      </c>
      <c r="I34" s="288">
        <v>600</v>
      </c>
      <c r="J34" s="5">
        <v>1</v>
      </c>
      <c r="K34" s="102">
        <f t="shared" si="1"/>
        <v>600</v>
      </c>
      <c r="L34" s="102">
        <f t="shared" si="2"/>
        <v>474</v>
      </c>
      <c r="M34" s="5" t="s">
        <v>217</v>
      </c>
      <c r="O34" s="114" t="s">
        <v>155</v>
      </c>
      <c r="P34" s="5" t="s">
        <v>195</v>
      </c>
      <c r="Q34" s="102">
        <v>30</v>
      </c>
      <c r="R34" s="102">
        <f t="shared" si="0"/>
        <v>23.700000000000003</v>
      </c>
      <c r="S34" s="5" t="s">
        <v>217</v>
      </c>
    </row>
    <row r="35" spans="1:20" x14ac:dyDescent="0.2">
      <c r="A35" s="5" t="s">
        <v>11</v>
      </c>
      <c r="B35" s="295" t="s">
        <v>4</v>
      </c>
      <c r="C35" s="295"/>
      <c r="D35" s="295"/>
      <c r="E35" s="295"/>
      <c r="F35" s="295"/>
      <c r="H35" s="101" t="s">
        <v>160</v>
      </c>
      <c r="I35" s="288">
        <v>1276</v>
      </c>
      <c r="J35" s="5">
        <v>25</v>
      </c>
      <c r="K35" s="102">
        <f t="shared" si="1"/>
        <v>51.04</v>
      </c>
      <c r="L35" s="102">
        <f t="shared" si="2"/>
        <v>40.321600000000004</v>
      </c>
      <c r="M35" s="5" t="s">
        <v>204</v>
      </c>
      <c r="O35" s="101" t="s">
        <v>160</v>
      </c>
      <c r="P35" s="5" t="s">
        <v>188</v>
      </c>
      <c r="Q35" s="102">
        <f>125/25</f>
        <v>5</v>
      </c>
      <c r="R35" s="102">
        <f t="shared" si="0"/>
        <v>3.95</v>
      </c>
      <c r="S35" s="5" t="s">
        <v>204</v>
      </c>
    </row>
    <row r="36" spans="1:20" x14ac:dyDescent="0.2">
      <c r="A36" s="5">
        <v>1</v>
      </c>
      <c r="B36" s="4" t="s">
        <v>112</v>
      </c>
      <c r="C36" s="5" t="s">
        <v>113</v>
      </c>
      <c r="D36" s="8">
        <f>SUM(D44:D46)</f>
        <v>3.2</v>
      </c>
      <c r="E36" s="6">
        <f>0.05*F47</f>
        <v>337.90000000000009</v>
      </c>
      <c r="F36" s="6">
        <f>E36*D36</f>
        <v>1081.2800000000004</v>
      </c>
      <c r="H36" s="101" t="s">
        <v>218</v>
      </c>
      <c r="I36" s="288" t="s">
        <v>219</v>
      </c>
      <c r="J36" s="5">
        <v>1</v>
      </c>
      <c r="K36" s="102" t="e">
        <f t="shared" si="1"/>
        <v>#VALUE!</v>
      </c>
      <c r="L36" s="102" t="e">
        <f t="shared" si="2"/>
        <v>#VALUE!</v>
      </c>
      <c r="M36" s="5" t="s">
        <v>217</v>
      </c>
      <c r="O36" s="101" t="s">
        <v>218</v>
      </c>
      <c r="P36" s="5" t="s">
        <v>219</v>
      </c>
      <c r="Q36" s="102">
        <v>25</v>
      </c>
      <c r="R36" s="102">
        <f t="shared" si="0"/>
        <v>19.75</v>
      </c>
      <c r="S36" s="5" t="s">
        <v>217</v>
      </c>
    </row>
    <row r="37" spans="1:20" x14ac:dyDescent="0.2">
      <c r="A37" s="5"/>
      <c r="B37" s="4"/>
      <c r="C37" s="5"/>
      <c r="D37" s="8"/>
      <c r="E37" s="6"/>
      <c r="F37" s="9">
        <f>F36</f>
        <v>1081.2800000000004</v>
      </c>
      <c r="H37" s="101" t="s">
        <v>205</v>
      </c>
      <c r="I37" s="288">
        <v>10390</v>
      </c>
      <c r="J37" s="5">
        <v>30</v>
      </c>
      <c r="K37" s="102">
        <f t="shared" si="1"/>
        <v>346.33333333333331</v>
      </c>
      <c r="L37" s="102">
        <f t="shared" si="2"/>
        <v>273.60333333333335</v>
      </c>
      <c r="M37" s="5" t="s">
        <v>204</v>
      </c>
      <c r="N37" s="7" t="s">
        <v>158</v>
      </c>
      <c r="O37" s="101" t="s">
        <v>205</v>
      </c>
      <c r="P37" s="5" t="s">
        <v>206</v>
      </c>
      <c r="Q37" s="102">
        <f>179/30</f>
        <v>5.9666666666666668</v>
      </c>
      <c r="R37" s="102">
        <f t="shared" si="0"/>
        <v>4.7136666666666667</v>
      </c>
      <c r="S37" s="5" t="s">
        <v>204</v>
      </c>
      <c r="T37" s="7" t="s">
        <v>158</v>
      </c>
    </row>
    <row r="38" spans="1:20" x14ac:dyDescent="0.2">
      <c r="A38" s="5"/>
      <c r="B38" s="4"/>
      <c r="C38" s="4"/>
      <c r="D38" s="295" t="s">
        <v>12</v>
      </c>
      <c r="E38" s="295"/>
      <c r="F38" s="9"/>
      <c r="H38" s="101" t="s">
        <v>235</v>
      </c>
      <c r="I38" s="288" t="s">
        <v>236</v>
      </c>
      <c r="J38" s="5"/>
      <c r="K38" s="102" t="e">
        <f t="shared" si="1"/>
        <v>#VALUE!</v>
      </c>
      <c r="L38" s="102" t="e">
        <f t="shared" si="2"/>
        <v>#VALUE!</v>
      </c>
      <c r="M38" s="5"/>
      <c r="O38" s="101" t="s">
        <v>235</v>
      </c>
      <c r="P38" s="5" t="s">
        <v>236</v>
      </c>
      <c r="Q38" s="102">
        <v>120</v>
      </c>
      <c r="R38" s="102">
        <f t="shared" si="0"/>
        <v>94.800000000000011</v>
      </c>
      <c r="S38" s="5"/>
    </row>
    <row r="39" spans="1:20" x14ac:dyDescent="0.2">
      <c r="A39" s="5" t="s">
        <v>13</v>
      </c>
      <c r="B39" s="295" t="s">
        <v>14</v>
      </c>
      <c r="C39" s="295"/>
      <c r="D39" s="295"/>
      <c r="E39" s="295"/>
      <c r="F39" s="295"/>
      <c r="H39" s="124" t="s">
        <v>208</v>
      </c>
      <c r="I39" s="288">
        <v>4415</v>
      </c>
      <c r="J39" s="5">
        <v>1</v>
      </c>
      <c r="K39" s="102">
        <f t="shared" si="1"/>
        <v>4415</v>
      </c>
      <c r="L39" s="102">
        <f t="shared" si="2"/>
        <v>3487.8500000000004</v>
      </c>
      <c r="M39" s="5" t="s">
        <v>331</v>
      </c>
      <c r="O39" s="114" t="s">
        <v>208</v>
      </c>
      <c r="P39" s="5" t="s">
        <v>232</v>
      </c>
      <c r="Q39" s="102">
        <v>137</v>
      </c>
      <c r="R39" s="102">
        <f t="shared" si="0"/>
        <v>108.23</v>
      </c>
      <c r="S39" s="5"/>
    </row>
    <row r="40" spans="1:20" x14ac:dyDescent="0.2">
      <c r="A40" s="5">
        <v>1</v>
      </c>
      <c r="B40" s="4"/>
      <c r="C40" s="5"/>
      <c r="D40" s="8"/>
      <c r="E40" s="6"/>
      <c r="F40" s="6"/>
      <c r="H40" s="124" t="s">
        <v>207</v>
      </c>
      <c r="I40" s="288">
        <v>16095</v>
      </c>
      <c r="J40" s="5">
        <v>4</v>
      </c>
      <c r="K40" s="102">
        <f t="shared" si="1"/>
        <v>4023.75</v>
      </c>
      <c r="L40" s="102">
        <f t="shared" si="2"/>
        <v>3178.7625000000003</v>
      </c>
      <c r="M40" s="5" t="s">
        <v>330</v>
      </c>
      <c r="O40" s="114" t="s">
        <v>207</v>
      </c>
      <c r="P40" s="5" t="s">
        <v>209</v>
      </c>
      <c r="Q40" s="102">
        <v>157</v>
      </c>
      <c r="R40" s="102">
        <f t="shared" si="0"/>
        <v>124.03</v>
      </c>
      <c r="S40" s="5" t="s">
        <v>204</v>
      </c>
    </row>
    <row r="41" spans="1:20" x14ac:dyDescent="0.2">
      <c r="A41" s="5">
        <v>3</v>
      </c>
      <c r="B41" s="4"/>
      <c r="C41" s="5"/>
      <c r="D41" s="8"/>
      <c r="E41" s="6"/>
      <c r="F41" s="6"/>
      <c r="H41" s="101" t="s">
        <v>211</v>
      </c>
      <c r="I41" s="288">
        <v>3835</v>
      </c>
      <c r="J41" s="5">
        <v>3.6</v>
      </c>
      <c r="K41" s="102">
        <f t="shared" si="1"/>
        <v>1065.2777777777778</v>
      </c>
      <c r="L41" s="102">
        <f t="shared" si="2"/>
        <v>841.56944444444457</v>
      </c>
      <c r="M41" s="5" t="s">
        <v>330</v>
      </c>
      <c r="O41" s="101" t="s">
        <v>211</v>
      </c>
      <c r="P41" s="5" t="s">
        <v>210</v>
      </c>
      <c r="Q41" s="102">
        <f>305/4</f>
        <v>76.25</v>
      </c>
      <c r="R41" s="102">
        <f t="shared" si="0"/>
        <v>60.237500000000004</v>
      </c>
      <c r="S41" s="5"/>
    </row>
    <row r="42" spans="1:20" x14ac:dyDescent="0.2">
      <c r="A42" s="5"/>
      <c r="B42" s="4"/>
      <c r="C42" s="4"/>
      <c r="D42" s="295" t="s">
        <v>16</v>
      </c>
      <c r="E42" s="295"/>
      <c r="F42" s="6"/>
      <c r="H42" s="124" t="s">
        <v>172</v>
      </c>
      <c r="I42" s="288">
        <v>16055</v>
      </c>
      <c r="J42" s="5">
        <v>20</v>
      </c>
      <c r="K42" s="102">
        <f t="shared" si="1"/>
        <v>802.75</v>
      </c>
      <c r="L42" s="102">
        <f t="shared" si="2"/>
        <v>634.17250000000001</v>
      </c>
      <c r="M42" s="5" t="s">
        <v>330</v>
      </c>
      <c r="O42" s="114" t="s">
        <v>172</v>
      </c>
      <c r="P42" s="5" t="s">
        <v>234</v>
      </c>
      <c r="Q42" s="102">
        <f>563/4</f>
        <v>140.75</v>
      </c>
      <c r="R42" s="102">
        <f t="shared" si="0"/>
        <v>111.19250000000001</v>
      </c>
      <c r="S42" s="5"/>
    </row>
    <row r="43" spans="1:20" x14ac:dyDescent="0.2">
      <c r="A43" s="5" t="s">
        <v>17</v>
      </c>
      <c r="B43" s="295" t="s">
        <v>0</v>
      </c>
      <c r="C43" s="295"/>
      <c r="D43" s="295"/>
      <c r="E43" s="295"/>
      <c r="F43" s="295"/>
      <c r="H43" s="124" t="s">
        <v>212</v>
      </c>
      <c r="I43" s="288">
        <v>26697</v>
      </c>
      <c r="J43" s="5">
        <v>20</v>
      </c>
      <c r="K43" s="102">
        <f t="shared" si="1"/>
        <v>1334.85</v>
      </c>
      <c r="L43" s="102">
        <f t="shared" si="2"/>
        <v>1054.5315000000001</v>
      </c>
      <c r="M43" s="5" t="s">
        <v>331</v>
      </c>
      <c r="O43" s="114" t="s">
        <v>212</v>
      </c>
      <c r="P43" s="5" t="s">
        <v>213</v>
      </c>
      <c r="Q43" s="102">
        <f>939/20</f>
        <v>46.95</v>
      </c>
      <c r="R43" s="102">
        <f t="shared" si="0"/>
        <v>37.090500000000006</v>
      </c>
      <c r="S43" s="5"/>
    </row>
    <row r="44" spans="1:20" x14ac:dyDescent="0.2">
      <c r="A44" s="5">
        <v>1</v>
      </c>
      <c r="B44" s="4" t="s">
        <v>3</v>
      </c>
      <c r="C44" s="5" t="s">
        <v>32</v>
      </c>
      <c r="D44" s="8">
        <v>0.2</v>
      </c>
      <c r="E44" s="6">
        <f>K9</f>
        <v>4360</v>
      </c>
      <c r="F44" s="6">
        <f>D44*E44</f>
        <v>872</v>
      </c>
      <c r="H44" s="124" t="s">
        <v>228</v>
      </c>
      <c r="I44" s="289">
        <v>0</v>
      </c>
      <c r="J44" s="103">
        <v>1</v>
      </c>
      <c r="K44" s="102">
        <f t="shared" si="1"/>
        <v>0</v>
      </c>
      <c r="L44" s="102">
        <f t="shared" si="2"/>
        <v>0</v>
      </c>
      <c r="M44" s="5"/>
      <c r="O44" s="114" t="s">
        <v>228</v>
      </c>
      <c r="P44" s="5" t="s">
        <v>229</v>
      </c>
      <c r="Q44" s="102">
        <f>1649.39/20</f>
        <v>82.469500000000011</v>
      </c>
      <c r="R44" s="102">
        <f t="shared" si="0"/>
        <v>65.150905000000009</v>
      </c>
      <c r="S44" s="5"/>
    </row>
    <row r="45" spans="1:20" x14ac:dyDescent="0.2">
      <c r="A45" s="5">
        <v>2</v>
      </c>
      <c r="B45" s="4" t="s">
        <v>2</v>
      </c>
      <c r="C45" s="5" t="s">
        <v>32</v>
      </c>
      <c r="D45" s="8">
        <v>0</v>
      </c>
      <c r="E45" s="6">
        <f>K10</f>
        <v>3706.0000000000005</v>
      </c>
      <c r="F45" s="6">
        <f t="shared" ref="F45:F46" si="4">D45*E45</f>
        <v>0</v>
      </c>
      <c r="H45" s="124" t="s">
        <v>176</v>
      </c>
      <c r="I45" s="288">
        <v>1260</v>
      </c>
      <c r="J45" s="409">
        <v>120</v>
      </c>
      <c r="K45" s="102">
        <f t="shared" si="1"/>
        <v>10.5</v>
      </c>
      <c r="L45" s="102">
        <f t="shared" si="2"/>
        <v>8.2949999999999999</v>
      </c>
      <c r="M45" s="5" t="s">
        <v>334</v>
      </c>
      <c r="O45" s="114" t="s">
        <v>176</v>
      </c>
      <c r="P45" s="106">
        <v>40</v>
      </c>
      <c r="Q45" s="102">
        <v>40</v>
      </c>
      <c r="R45" s="102">
        <f t="shared" si="0"/>
        <v>31.6</v>
      </c>
      <c r="S45" s="5"/>
    </row>
    <row r="46" spans="1:20" x14ac:dyDescent="0.2">
      <c r="A46" s="5">
        <v>3</v>
      </c>
      <c r="B46" s="4" t="s">
        <v>1</v>
      </c>
      <c r="C46" s="5" t="s">
        <v>32</v>
      </c>
      <c r="D46" s="8">
        <v>3</v>
      </c>
      <c r="E46" s="6">
        <f>K12</f>
        <v>1962.0000000000002</v>
      </c>
      <c r="F46" s="6">
        <f t="shared" si="4"/>
        <v>5886.0000000000009</v>
      </c>
      <c r="H46" s="101" t="s">
        <v>332</v>
      </c>
      <c r="I46" s="288">
        <v>14305</v>
      </c>
      <c r="J46" s="5">
        <v>20</v>
      </c>
      <c r="K46" s="102">
        <f t="shared" si="1"/>
        <v>715.25</v>
      </c>
      <c r="L46" s="102">
        <f t="shared" si="2"/>
        <v>565.04750000000001</v>
      </c>
      <c r="M46" s="5" t="s">
        <v>331</v>
      </c>
      <c r="O46" s="101" t="s">
        <v>216</v>
      </c>
      <c r="P46" s="5" t="s">
        <v>215</v>
      </c>
      <c r="Q46" s="102">
        <f>470/20</f>
        <v>23.5</v>
      </c>
      <c r="R46" s="102">
        <f t="shared" si="0"/>
        <v>18.565000000000001</v>
      </c>
      <c r="S46" s="5"/>
    </row>
    <row r="47" spans="1:20" x14ac:dyDescent="0.2">
      <c r="A47" s="5"/>
      <c r="B47" s="4"/>
      <c r="C47" s="4"/>
      <c r="D47" s="295" t="s">
        <v>18</v>
      </c>
      <c r="E47" s="295"/>
      <c r="F47" s="9">
        <f>SUM(F44:F46)</f>
        <v>6758.0000000000009</v>
      </c>
      <c r="H47" s="101" t="s">
        <v>333</v>
      </c>
      <c r="I47" s="288">
        <v>350</v>
      </c>
      <c r="J47" s="5">
        <v>1</v>
      </c>
      <c r="K47" s="102">
        <f t="shared" si="1"/>
        <v>350</v>
      </c>
      <c r="L47" s="102">
        <f t="shared" si="2"/>
        <v>276.5</v>
      </c>
      <c r="M47" s="5" t="s">
        <v>217</v>
      </c>
      <c r="O47" s="101" t="s">
        <v>178</v>
      </c>
      <c r="P47" s="5" t="s">
        <v>225</v>
      </c>
      <c r="Q47" s="102">
        <v>14.5</v>
      </c>
      <c r="R47" s="102">
        <f t="shared" si="0"/>
        <v>11.455</v>
      </c>
      <c r="S47" s="5" t="s">
        <v>217</v>
      </c>
    </row>
    <row r="48" spans="1:20" ht="13.5" thickBot="1" x14ac:dyDescent="0.25">
      <c r="H48" s="124" t="s">
        <v>329</v>
      </c>
      <c r="I48" s="288">
        <v>19560</v>
      </c>
      <c r="J48" s="5">
        <v>25</v>
      </c>
      <c r="K48" s="102">
        <f t="shared" si="1"/>
        <v>782.4</v>
      </c>
      <c r="L48" s="102">
        <f t="shared" si="2"/>
        <v>618.096</v>
      </c>
      <c r="M48" s="5" t="s">
        <v>326</v>
      </c>
      <c r="O48" s="114" t="s">
        <v>226</v>
      </c>
      <c r="P48" s="5" t="s">
        <v>214</v>
      </c>
      <c r="Q48" s="102">
        <f>1292/20</f>
        <v>64.599999999999994</v>
      </c>
      <c r="R48" s="102">
        <f t="shared" si="0"/>
        <v>51.033999999999999</v>
      </c>
      <c r="S48" s="5"/>
    </row>
    <row r="49" spans="1:19" ht="13.5" thickBot="1" x14ac:dyDescent="0.25">
      <c r="A49" s="11"/>
      <c r="B49" s="12" t="s">
        <v>19</v>
      </c>
      <c r="C49" s="12"/>
      <c r="D49" s="13" t="s">
        <v>94</v>
      </c>
      <c r="E49" s="12"/>
      <c r="F49" s="14">
        <f>F47+F37</f>
        <v>7839.2800000000016</v>
      </c>
      <c r="H49" s="101" t="s">
        <v>181</v>
      </c>
      <c r="I49" s="288">
        <v>10465</v>
      </c>
      <c r="J49" s="5">
        <v>1</v>
      </c>
      <c r="K49" s="102">
        <f t="shared" si="1"/>
        <v>10465</v>
      </c>
      <c r="L49" s="102">
        <f t="shared" si="2"/>
        <v>8267.35</v>
      </c>
      <c r="M49" s="5" t="s">
        <v>15</v>
      </c>
      <c r="O49" s="101" t="s">
        <v>181</v>
      </c>
      <c r="P49" s="5" t="s">
        <v>227</v>
      </c>
      <c r="Q49" s="102">
        <v>350</v>
      </c>
      <c r="R49" s="102">
        <f t="shared" si="0"/>
        <v>276.5</v>
      </c>
      <c r="S49" s="5" t="s">
        <v>15</v>
      </c>
    </row>
    <row r="50" spans="1:19" x14ac:dyDescent="0.2">
      <c r="H50" s="101" t="s">
        <v>131</v>
      </c>
      <c r="I50" s="288">
        <v>330</v>
      </c>
      <c r="J50" s="5">
        <v>1</v>
      </c>
      <c r="K50" s="102">
        <f t="shared" si="1"/>
        <v>330</v>
      </c>
      <c r="L50" s="102">
        <f t="shared" si="2"/>
        <v>260.7</v>
      </c>
      <c r="M50" s="5" t="s">
        <v>217</v>
      </c>
      <c r="O50" s="101" t="s">
        <v>131</v>
      </c>
      <c r="P50" s="5" t="s">
        <v>186</v>
      </c>
      <c r="Q50" s="102">
        <v>3.7</v>
      </c>
      <c r="R50" s="102">
        <f t="shared" si="0"/>
        <v>2.9230000000000005</v>
      </c>
      <c r="S50" s="5" t="s">
        <v>217</v>
      </c>
    </row>
    <row r="51" spans="1:19" x14ac:dyDescent="0.2">
      <c r="A51" s="301" t="s">
        <v>24</v>
      </c>
      <c r="B51" s="301"/>
      <c r="C51" s="301"/>
      <c r="D51" s="301"/>
      <c r="E51" s="301"/>
      <c r="F51" s="20"/>
      <c r="H51" s="124" t="s">
        <v>129</v>
      </c>
      <c r="I51" s="288">
        <v>0</v>
      </c>
      <c r="J51" s="5">
        <v>1</v>
      </c>
      <c r="K51" s="102">
        <f t="shared" si="1"/>
        <v>0</v>
      </c>
      <c r="L51" s="102">
        <f t="shared" si="2"/>
        <v>0</v>
      </c>
      <c r="M51" s="5" t="s">
        <v>204</v>
      </c>
      <c r="O51" s="114" t="s">
        <v>129</v>
      </c>
      <c r="P51" s="5" t="s">
        <v>187</v>
      </c>
      <c r="Q51" s="102">
        <f>85/4</f>
        <v>21.25</v>
      </c>
      <c r="R51" s="102">
        <f t="shared" si="0"/>
        <v>16.787500000000001</v>
      </c>
      <c r="S51" s="5" t="s">
        <v>204</v>
      </c>
    </row>
    <row r="52" spans="1:19" x14ac:dyDescent="0.2">
      <c r="H52" s="101" t="s">
        <v>146</v>
      </c>
      <c r="I52" s="288">
        <v>27295</v>
      </c>
      <c r="J52" s="5">
        <v>40</v>
      </c>
      <c r="K52" s="102">
        <f t="shared" si="1"/>
        <v>682.375</v>
      </c>
      <c r="L52" s="102">
        <f t="shared" si="2"/>
        <v>539.07625000000007</v>
      </c>
      <c r="M52" s="5" t="s">
        <v>204</v>
      </c>
      <c r="O52" s="101" t="s">
        <v>146</v>
      </c>
      <c r="P52" s="5" t="s">
        <v>244</v>
      </c>
      <c r="Q52" s="102">
        <f>850/10</f>
        <v>85</v>
      </c>
      <c r="R52" s="102">
        <f t="shared" si="0"/>
        <v>67.150000000000006</v>
      </c>
      <c r="S52" s="5"/>
    </row>
    <row r="53" spans="1:19" x14ac:dyDescent="0.2">
      <c r="A53" s="7" t="s">
        <v>61</v>
      </c>
      <c r="C53" s="7" t="s">
        <v>62</v>
      </c>
      <c r="F53" s="20"/>
      <c r="H53" s="101" t="s">
        <v>325</v>
      </c>
      <c r="I53" s="288">
        <v>1476</v>
      </c>
      <c r="J53" s="5">
        <v>5</v>
      </c>
      <c r="K53" s="102">
        <f t="shared" si="1"/>
        <v>295.2</v>
      </c>
      <c r="L53" s="102">
        <f t="shared" si="2"/>
        <v>233.208</v>
      </c>
      <c r="M53" s="5" t="s">
        <v>326</v>
      </c>
      <c r="O53" s="101" t="s">
        <v>149</v>
      </c>
      <c r="P53" s="5" t="s">
        <v>240</v>
      </c>
      <c r="Q53" s="102">
        <v>1800</v>
      </c>
      <c r="R53" s="102">
        <f t="shared" si="0"/>
        <v>1422</v>
      </c>
      <c r="S53" s="5"/>
    </row>
    <row r="54" spans="1:19" x14ac:dyDescent="0.2">
      <c r="A54" s="22">
        <f>+'IPV VIVIENDA'!A12</f>
        <v>3</v>
      </c>
      <c r="B54" s="22" t="str">
        <f>+'IPV VIVIENDA'!B12</f>
        <v>Cimiento Hormigón Ciclópeo</v>
      </c>
      <c r="C54" s="22" t="str">
        <f>+'IPV VIVIENDA'!C12</f>
        <v>m3</v>
      </c>
      <c r="D54" s="27"/>
      <c r="H54" s="101" t="s">
        <v>189</v>
      </c>
      <c r="I54" s="288">
        <v>1276</v>
      </c>
      <c r="J54" s="5">
        <v>1</v>
      </c>
      <c r="K54" s="102">
        <f t="shared" si="1"/>
        <v>1276</v>
      </c>
      <c r="L54" s="102">
        <f t="shared" si="2"/>
        <v>1008.0400000000001</v>
      </c>
      <c r="M54" s="5" t="s">
        <v>204</v>
      </c>
      <c r="O54" s="101" t="s">
        <v>189</v>
      </c>
      <c r="P54" s="5" t="s">
        <v>190</v>
      </c>
      <c r="Q54" s="102">
        <f>115/25</f>
        <v>4.5999999999999996</v>
      </c>
      <c r="R54" s="102">
        <f t="shared" si="0"/>
        <v>3.6339999999999999</v>
      </c>
      <c r="S54" s="5" t="s">
        <v>204</v>
      </c>
    </row>
    <row r="55" spans="1:19" x14ac:dyDescent="0.2">
      <c r="A55" s="22"/>
      <c r="B55" s="22"/>
      <c r="C55" s="22"/>
      <c r="D55" s="27"/>
      <c r="H55" s="4" t="s">
        <v>119</v>
      </c>
      <c r="I55" s="288">
        <v>1554</v>
      </c>
      <c r="J55" s="5">
        <v>10</v>
      </c>
      <c r="K55" s="102">
        <f t="shared" si="1"/>
        <v>155.4</v>
      </c>
      <c r="L55" s="102">
        <f t="shared" si="2"/>
        <v>122.76600000000001</v>
      </c>
      <c r="M55" s="4" t="s">
        <v>323</v>
      </c>
      <c r="O55" s="7" t="s">
        <v>119</v>
      </c>
      <c r="P55" s="113" t="s">
        <v>241</v>
      </c>
    </row>
    <row r="56" spans="1:19" x14ac:dyDescent="0.2">
      <c r="A56" s="293" t="s">
        <v>5</v>
      </c>
      <c r="B56" s="293" t="s">
        <v>6</v>
      </c>
      <c r="C56" s="293" t="s">
        <v>7</v>
      </c>
      <c r="D56" s="292" t="s">
        <v>8</v>
      </c>
      <c r="E56" s="294" t="s">
        <v>9</v>
      </c>
      <c r="F56" s="311" t="s">
        <v>10</v>
      </c>
      <c r="K56" s="104"/>
      <c r="L56" s="105"/>
    </row>
    <row r="57" spans="1:19" x14ac:dyDescent="0.2">
      <c r="A57" s="293"/>
      <c r="B57" s="293"/>
      <c r="C57" s="293"/>
      <c r="D57" s="292"/>
      <c r="E57" s="294"/>
      <c r="F57" s="312"/>
    </row>
    <row r="58" spans="1:19" x14ac:dyDescent="0.2">
      <c r="A58" s="5" t="s">
        <v>11</v>
      </c>
      <c r="B58" s="295" t="s">
        <v>4</v>
      </c>
      <c r="C58" s="295"/>
      <c r="D58" s="295"/>
      <c r="E58" s="295"/>
      <c r="F58" s="295"/>
    </row>
    <row r="59" spans="1:19" x14ac:dyDescent="0.2">
      <c r="A59" s="5">
        <v>1</v>
      </c>
      <c r="B59" s="4" t="s">
        <v>112</v>
      </c>
      <c r="C59" s="5" t="s">
        <v>113</v>
      </c>
      <c r="D59" s="8">
        <f>SUM(D68:D70)</f>
        <v>22.5</v>
      </c>
      <c r="E59" s="6">
        <v>15</v>
      </c>
      <c r="F59" s="6">
        <f>D59*E59</f>
        <v>337.5</v>
      </c>
    </row>
    <row r="60" spans="1:19" x14ac:dyDescent="0.2">
      <c r="A60" s="5"/>
      <c r="B60" s="4"/>
      <c r="C60" s="4"/>
      <c r="D60" s="295" t="s">
        <v>12</v>
      </c>
      <c r="E60" s="295"/>
      <c r="F60" s="9">
        <f>F59</f>
        <v>337.5</v>
      </c>
    </row>
    <row r="61" spans="1:19" x14ac:dyDescent="0.2">
      <c r="A61" s="5" t="s">
        <v>13</v>
      </c>
      <c r="B61" s="295" t="s">
        <v>14</v>
      </c>
      <c r="C61" s="295"/>
      <c r="D61" s="295"/>
      <c r="E61" s="295"/>
      <c r="F61" s="295"/>
    </row>
    <row r="62" spans="1:19" x14ac:dyDescent="0.2">
      <c r="A62" s="5"/>
      <c r="B62" s="23" t="s">
        <v>120</v>
      </c>
      <c r="C62" s="5" t="s">
        <v>118</v>
      </c>
      <c r="D62" s="28">
        <v>180</v>
      </c>
      <c r="E62" s="6">
        <f>L17</f>
        <v>54.898837999999998</v>
      </c>
      <c r="F62" s="29">
        <f>D62*E62</f>
        <v>9881.7908399999997</v>
      </c>
    </row>
    <row r="63" spans="1:19" x14ac:dyDescent="0.2">
      <c r="A63" s="5"/>
      <c r="B63" s="87" t="s">
        <v>121</v>
      </c>
      <c r="C63" s="5" t="s">
        <v>122</v>
      </c>
      <c r="D63" s="28">
        <v>0.31</v>
      </c>
      <c r="E63" s="6">
        <f>L18</f>
        <v>1580</v>
      </c>
      <c r="F63" s="29">
        <f t="shared" ref="F63:F65" si="5">D63*E63</f>
        <v>489.8</v>
      </c>
    </row>
    <row r="64" spans="1:19" x14ac:dyDescent="0.2">
      <c r="A64" s="5"/>
      <c r="B64" s="87" t="s">
        <v>123</v>
      </c>
      <c r="C64" s="5" t="s">
        <v>122</v>
      </c>
      <c r="D64" s="28">
        <v>0.62</v>
      </c>
      <c r="E64" s="6">
        <f>L20</f>
        <v>3839.4</v>
      </c>
      <c r="F64" s="29">
        <f t="shared" si="5"/>
        <v>2380.4279999999999</v>
      </c>
    </row>
    <row r="65" spans="1:7" x14ac:dyDescent="0.2">
      <c r="A65" s="5"/>
      <c r="B65" s="23" t="s">
        <v>124</v>
      </c>
      <c r="C65" s="5" t="s">
        <v>122</v>
      </c>
      <c r="D65" s="28">
        <v>0.3</v>
      </c>
      <c r="E65" s="6">
        <f>L21</f>
        <v>262.80666666666667</v>
      </c>
      <c r="F65" s="29">
        <f t="shared" si="5"/>
        <v>78.841999999999999</v>
      </c>
    </row>
    <row r="66" spans="1:7" x14ac:dyDescent="0.2">
      <c r="A66" s="5"/>
      <c r="B66" s="4"/>
      <c r="C66" s="4"/>
      <c r="D66" s="295" t="s">
        <v>16</v>
      </c>
      <c r="E66" s="295"/>
      <c r="F66" s="6">
        <f>SUM(F62:F65)</f>
        <v>12830.860839999999</v>
      </c>
    </row>
    <row r="67" spans="1:7" x14ac:dyDescent="0.2">
      <c r="A67" s="5" t="s">
        <v>17</v>
      </c>
      <c r="B67" s="295" t="s">
        <v>0</v>
      </c>
      <c r="C67" s="295"/>
      <c r="D67" s="295"/>
      <c r="E67" s="295"/>
      <c r="F67" s="295"/>
    </row>
    <row r="68" spans="1:7" x14ac:dyDescent="0.2">
      <c r="A68" s="5">
        <v>1</v>
      </c>
      <c r="B68" s="4" t="s">
        <v>3</v>
      </c>
      <c r="C68" s="5" t="s">
        <v>32</v>
      </c>
      <c r="D68" s="8">
        <v>0.5</v>
      </c>
      <c r="E68" s="6">
        <f>K9</f>
        <v>4360</v>
      </c>
      <c r="F68" s="6">
        <f>D68*E68</f>
        <v>2180</v>
      </c>
    </row>
    <row r="69" spans="1:7" x14ac:dyDescent="0.2">
      <c r="A69" s="5">
        <v>2</v>
      </c>
      <c r="B69" s="4" t="s">
        <v>2</v>
      </c>
      <c r="C69" s="5" t="s">
        <v>32</v>
      </c>
      <c r="D69" s="8">
        <v>11</v>
      </c>
      <c r="E69" s="6">
        <f>K10</f>
        <v>3706.0000000000005</v>
      </c>
      <c r="F69" s="6">
        <f t="shared" ref="F69:F70" si="6">D69*E69</f>
        <v>40766.000000000007</v>
      </c>
    </row>
    <row r="70" spans="1:7" x14ac:dyDescent="0.2">
      <c r="A70" s="5">
        <v>3</v>
      </c>
      <c r="B70" s="4" t="s">
        <v>1</v>
      </c>
      <c r="C70" s="5" t="s">
        <v>32</v>
      </c>
      <c r="D70" s="8">
        <v>11</v>
      </c>
      <c r="E70" s="6">
        <f>K12</f>
        <v>1962.0000000000002</v>
      </c>
      <c r="F70" s="6">
        <f t="shared" si="6"/>
        <v>21582.000000000004</v>
      </c>
    </row>
    <row r="71" spans="1:7" x14ac:dyDescent="0.2">
      <c r="A71" s="5"/>
      <c r="B71" s="4"/>
      <c r="C71" s="4"/>
      <c r="D71" s="295" t="s">
        <v>18</v>
      </c>
      <c r="E71" s="295"/>
      <c r="F71" s="9">
        <f>SUM(F68:F70)</f>
        <v>64528.000000000015</v>
      </c>
    </row>
    <row r="72" spans="1:7" ht="13.5" thickBot="1" x14ac:dyDescent="0.25"/>
    <row r="73" spans="1:7" ht="13.5" thickBot="1" x14ac:dyDescent="0.25">
      <c r="A73" s="11"/>
      <c r="B73" s="12" t="s">
        <v>19</v>
      </c>
      <c r="C73" s="12"/>
      <c r="D73" s="13" t="s">
        <v>94</v>
      </c>
      <c r="E73" s="12"/>
      <c r="F73" s="14">
        <f>SUM(F71+F66+F60)</f>
        <v>77696.360840000008</v>
      </c>
    </row>
    <row r="75" spans="1:7" x14ac:dyDescent="0.2">
      <c r="A75" s="301" t="s">
        <v>24</v>
      </c>
      <c r="B75" s="301"/>
      <c r="C75" s="301"/>
      <c r="D75" s="301"/>
      <c r="E75" s="301"/>
      <c r="F75" s="20"/>
    </row>
    <row r="76" spans="1:7" s="15" customFormat="1" x14ac:dyDescent="0.2">
      <c r="A76" s="7"/>
      <c r="B76" s="7"/>
      <c r="C76" s="7"/>
      <c r="D76" s="10"/>
      <c r="E76" s="7"/>
      <c r="F76" s="7"/>
      <c r="G76" s="7"/>
    </row>
    <row r="77" spans="1:7" s="15" customFormat="1" x14ac:dyDescent="0.2">
      <c r="A77" s="7" t="s">
        <v>61</v>
      </c>
      <c r="B77" s="7"/>
      <c r="C77" s="7" t="s">
        <v>62</v>
      </c>
      <c r="D77" s="10"/>
      <c r="E77" s="7"/>
      <c r="F77" s="20"/>
      <c r="G77" s="7"/>
    </row>
    <row r="78" spans="1:7" s="15" customFormat="1" x14ac:dyDescent="0.2">
      <c r="A78" s="22">
        <f>+'IPV VIVIENDA'!A13</f>
        <v>4</v>
      </c>
      <c r="B78" s="22" t="str">
        <f>+'IPV VIVIENDA'!B13</f>
        <v>Hormigón de Limpieza (e= 5 cm)</v>
      </c>
      <c r="C78" s="22" t="str">
        <f>+'IPV VIVIENDA'!C13</f>
        <v>m2</v>
      </c>
      <c r="D78" s="10"/>
      <c r="E78" s="7"/>
      <c r="F78" s="7"/>
      <c r="G78" s="7"/>
    </row>
    <row r="79" spans="1:7" s="15" customFormat="1" x14ac:dyDescent="0.2">
      <c r="A79" s="7"/>
      <c r="B79" s="7"/>
      <c r="C79" s="7"/>
      <c r="D79" s="10"/>
      <c r="E79" s="7"/>
      <c r="F79" s="7"/>
      <c r="G79" s="7"/>
    </row>
    <row r="80" spans="1:7" s="15" customFormat="1" x14ac:dyDescent="0.2">
      <c r="A80" s="293" t="s">
        <v>5</v>
      </c>
      <c r="B80" s="293" t="s">
        <v>6</v>
      </c>
      <c r="C80" s="293" t="s">
        <v>7</v>
      </c>
      <c r="D80" s="292" t="s">
        <v>8</v>
      </c>
      <c r="E80" s="294" t="s">
        <v>9</v>
      </c>
      <c r="F80" s="294" t="s">
        <v>10</v>
      </c>
      <c r="G80" s="7"/>
    </row>
    <row r="81" spans="1:7" s="15" customFormat="1" x14ac:dyDescent="0.2">
      <c r="A81" s="293"/>
      <c r="B81" s="293"/>
      <c r="C81" s="293"/>
      <c r="D81" s="292"/>
      <c r="E81" s="294"/>
      <c r="F81" s="294"/>
      <c r="G81" s="7"/>
    </row>
    <row r="82" spans="1:7" s="15" customFormat="1" x14ac:dyDescent="0.2">
      <c r="A82" s="5" t="s">
        <v>11</v>
      </c>
      <c r="B82" s="295" t="s">
        <v>4</v>
      </c>
      <c r="C82" s="295"/>
      <c r="D82" s="295"/>
      <c r="E82" s="295"/>
      <c r="F82" s="295"/>
      <c r="G82" s="7"/>
    </row>
    <row r="83" spans="1:7" s="15" customFormat="1" x14ac:dyDescent="0.2">
      <c r="A83" s="5">
        <v>1</v>
      </c>
      <c r="B83" s="4" t="s">
        <v>112</v>
      </c>
      <c r="C83" s="5" t="s">
        <v>113</v>
      </c>
      <c r="D83" s="8">
        <f>SUM(D91:D93)</f>
        <v>0.42000000000000004</v>
      </c>
      <c r="E83" s="6">
        <f>0.05*F94</f>
        <v>61.040000000000013</v>
      </c>
      <c r="F83" s="6">
        <f>D83*E83</f>
        <v>25.636800000000008</v>
      </c>
      <c r="G83" s="7"/>
    </row>
    <row r="84" spans="1:7" s="15" customFormat="1" x14ac:dyDescent="0.2">
      <c r="A84" s="5"/>
      <c r="B84" s="4"/>
      <c r="C84" s="4"/>
      <c r="D84" s="295" t="s">
        <v>12</v>
      </c>
      <c r="E84" s="295"/>
      <c r="F84" s="9"/>
      <c r="G84" s="7"/>
    </row>
    <row r="85" spans="1:7" s="15" customFormat="1" x14ac:dyDescent="0.2">
      <c r="A85" s="5" t="s">
        <v>13</v>
      </c>
      <c r="B85" s="295" t="s">
        <v>14</v>
      </c>
      <c r="C85" s="295"/>
      <c r="D85" s="295"/>
      <c r="E85" s="295"/>
      <c r="F85" s="295"/>
      <c r="G85" s="7"/>
    </row>
    <row r="86" spans="1:7" s="15" customFormat="1" x14ac:dyDescent="0.2">
      <c r="A86" s="5"/>
      <c r="B86" s="87" t="s">
        <v>120</v>
      </c>
      <c r="C86" s="5" t="s">
        <v>118</v>
      </c>
      <c r="D86" s="28">
        <v>9</v>
      </c>
      <c r="E86" s="118">
        <f>L17</f>
        <v>54.898837999999998</v>
      </c>
      <c r="F86" s="112">
        <f>D86*E86</f>
        <v>494.08954199999999</v>
      </c>
      <c r="G86" s="7"/>
    </row>
    <row r="87" spans="1:7" s="15" customFormat="1" x14ac:dyDescent="0.2">
      <c r="A87" s="5"/>
      <c r="B87" s="87" t="s">
        <v>121</v>
      </c>
      <c r="C87" s="5" t="s">
        <v>122</v>
      </c>
      <c r="D87" s="28">
        <v>1.6E-2</v>
      </c>
      <c r="E87" s="118">
        <f>L18</f>
        <v>1580</v>
      </c>
      <c r="F87" s="112">
        <f t="shared" ref="F87:F88" si="7">D87*E87</f>
        <v>25.28</v>
      </c>
      <c r="G87" s="7"/>
    </row>
    <row r="88" spans="1:7" s="15" customFormat="1" x14ac:dyDescent="0.2">
      <c r="A88" s="5"/>
      <c r="B88" s="87" t="s">
        <v>123</v>
      </c>
      <c r="C88" s="5" t="s">
        <v>122</v>
      </c>
      <c r="D88" s="28">
        <v>3.1E-2</v>
      </c>
      <c r="E88" s="111">
        <f>L20</f>
        <v>3839.4</v>
      </c>
      <c r="F88" s="112">
        <f t="shared" si="7"/>
        <v>119.0214</v>
      </c>
      <c r="G88" s="7"/>
    </row>
    <row r="89" spans="1:7" s="15" customFormat="1" x14ac:dyDescent="0.2">
      <c r="A89" s="5"/>
      <c r="B89" s="4"/>
      <c r="C89" s="4"/>
      <c r="D89" s="295" t="s">
        <v>16</v>
      </c>
      <c r="E89" s="295"/>
      <c r="F89" s="6">
        <f>SUM(F86:F88)</f>
        <v>638.390942</v>
      </c>
      <c r="G89" s="7"/>
    </row>
    <row r="90" spans="1:7" s="15" customFormat="1" x14ac:dyDescent="0.2">
      <c r="A90" s="5" t="s">
        <v>17</v>
      </c>
      <c r="B90" s="295" t="s">
        <v>0</v>
      </c>
      <c r="C90" s="295"/>
      <c r="D90" s="295"/>
      <c r="E90" s="295"/>
      <c r="F90" s="295"/>
      <c r="G90" s="7"/>
    </row>
    <row r="91" spans="1:7" s="15" customFormat="1" x14ac:dyDescent="0.2">
      <c r="A91" s="5">
        <v>1</v>
      </c>
      <c r="B91" s="4" t="s">
        <v>3</v>
      </c>
      <c r="C91" s="5" t="s">
        <v>32</v>
      </c>
      <c r="D91" s="8">
        <v>0.02</v>
      </c>
      <c r="E91" s="6">
        <f>K9</f>
        <v>4360</v>
      </c>
      <c r="F91" s="6">
        <f>D91*E91</f>
        <v>87.2</v>
      </c>
      <c r="G91" s="7"/>
    </row>
    <row r="92" spans="1:7" s="15" customFormat="1" x14ac:dyDescent="0.2">
      <c r="A92" s="5">
        <v>2</v>
      </c>
      <c r="B92" s="4" t="s">
        <v>2</v>
      </c>
      <c r="C92" s="5" t="s">
        <v>32</v>
      </c>
      <c r="D92" s="8">
        <v>0.2</v>
      </c>
      <c r="E92" s="6">
        <f>K10</f>
        <v>3706.0000000000005</v>
      </c>
      <c r="F92" s="6">
        <f t="shared" ref="F92:F93" si="8">D92*E92</f>
        <v>741.20000000000016</v>
      </c>
      <c r="G92" s="7"/>
    </row>
    <row r="93" spans="1:7" s="15" customFormat="1" x14ac:dyDescent="0.2">
      <c r="A93" s="5">
        <v>3</v>
      </c>
      <c r="B93" s="4" t="s">
        <v>1</v>
      </c>
      <c r="C93" s="5" t="s">
        <v>32</v>
      </c>
      <c r="D93" s="8">
        <f>+D92</f>
        <v>0.2</v>
      </c>
      <c r="E93" s="6">
        <f>K12</f>
        <v>1962.0000000000002</v>
      </c>
      <c r="F93" s="6">
        <f t="shared" si="8"/>
        <v>392.40000000000009</v>
      </c>
      <c r="G93" s="7"/>
    </row>
    <row r="94" spans="1:7" s="15" customFormat="1" x14ac:dyDescent="0.2">
      <c r="A94" s="5"/>
      <c r="B94" s="4"/>
      <c r="C94" s="4"/>
      <c r="D94" s="295" t="s">
        <v>18</v>
      </c>
      <c r="E94" s="295"/>
      <c r="F94" s="9">
        <f>SUM(F91:F93)</f>
        <v>1220.8000000000002</v>
      </c>
      <c r="G94" s="7"/>
    </row>
    <row r="95" spans="1:7" s="15" customFormat="1" ht="13.5" thickBot="1" x14ac:dyDescent="0.25">
      <c r="A95" s="7"/>
      <c r="B95" s="7"/>
      <c r="C95" s="7"/>
      <c r="D95" s="10"/>
      <c r="E95" s="7"/>
      <c r="F95" s="7"/>
      <c r="G95" s="7"/>
    </row>
    <row r="96" spans="1:7" s="15" customFormat="1" ht="13.5" thickBot="1" x14ac:dyDescent="0.25">
      <c r="A96" s="11"/>
      <c r="B96" s="12" t="s">
        <v>19</v>
      </c>
      <c r="C96" s="12"/>
      <c r="D96" s="13" t="s">
        <v>94</v>
      </c>
      <c r="E96" s="12"/>
      <c r="F96" s="14">
        <f>SUM(F94+F89+F83)</f>
        <v>1884.8277420000002</v>
      </c>
      <c r="G96" s="7"/>
    </row>
    <row r="97" spans="1:7" s="15" customFormat="1" x14ac:dyDescent="0.2">
      <c r="D97" s="16"/>
      <c r="F97" s="17"/>
      <c r="G97" s="7"/>
    </row>
    <row r="98" spans="1:7" s="15" customFormat="1" x14ac:dyDescent="0.2">
      <c r="A98" s="7"/>
      <c r="B98" s="7"/>
      <c r="C98" s="7"/>
      <c r="D98" s="10"/>
      <c r="E98" s="7"/>
      <c r="F98" s="7"/>
      <c r="G98" s="7"/>
    </row>
    <row r="99" spans="1:7" s="15" customFormat="1" x14ac:dyDescent="0.2">
      <c r="A99" s="301" t="s">
        <v>24</v>
      </c>
      <c r="B99" s="301"/>
      <c r="C99" s="301"/>
      <c r="D99" s="301"/>
      <c r="E99" s="301"/>
      <c r="F99" s="20"/>
      <c r="G99" s="7"/>
    </row>
    <row r="100" spans="1:7" s="15" customFormat="1" x14ac:dyDescent="0.2">
      <c r="A100" s="7"/>
      <c r="B100" s="7"/>
      <c r="C100" s="7"/>
      <c r="D100" s="10"/>
      <c r="E100" s="7"/>
      <c r="F100" s="7"/>
      <c r="G100" s="7"/>
    </row>
    <row r="101" spans="1:7" s="15" customFormat="1" x14ac:dyDescent="0.2">
      <c r="A101" s="7" t="s">
        <v>61</v>
      </c>
      <c r="B101" s="7"/>
      <c r="C101" s="7" t="s">
        <v>62</v>
      </c>
      <c r="D101" s="10"/>
      <c r="E101" s="7"/>
      <c r="F101" s="20"/>
      <c r="G101" s="7"/>
    </row>
    <row r="102" spans="1:7" s="15" customFormat="1" x14ac:dyDescent="0.2">
      <c r="A102" s="22">
        <f>+'IPV VIVIENDA'!A14</f>
        <v>5</v>
      </c>
      <c r="B102" s="22" t="str">
        <f>+'IPV VIVIENDA'!B14</f>
        <v>Bases de Hormigón Armado</v>
      </c>
      <c r="C102" s="22" t="str">
        <f>+'IPV VIVIENDA'!C14</f>
        <v>m3</v>
      </c>
      <c r="D102" s="10"/>
      <c r="E102" s="7"/>
      <c r="F102" s="7"/>
      <c r="G102" s="7"/>
    </row>
    <row r="103" spans="1:7" s="15" customFormat="1" x14ac:dyDescent="0.2">
      <c r="A103" s="7"/>
      <c r="B103" s="7"/>
      <c r="C103" s="7"/>
      <c r="D103" s="10"/>
      <c r="E103" s="7"/>
      <c r="F103" s="7"/>
      <c r="G103" s="7"/>
    </row>
    <row r="104" spans="1:7" s="15" customFormat="1" x14ac:dyDescent="0.2">
      <c r="A104" s="293" t="s">
        <v>5</v>
      </c>
      <c r="B104" s="293" t="s">
        <v>6</v>
      </c>
      <c r="C104" s="293" t="s">
        <v>7</v>
      </c>
      <c r="D104" s="292" t="s">
        <v>8</v>
      </c>
      <c r="E104" s="294" t="s">
        <v>9</v>
      </c>
      <c r="F104" s="294" t="s">
        <v>10</v>
      </c>
      <c r="G104" s="7"/>
    </row>
    <row r="105" spans="1:7" s="15" customFormat="1" x14ac:dyDescent="0.2">
      <c r="A105" s="293"/>
      <c r="B105" s="293"/>
      <c r="C105" s="293"/>
      <c r="D105" s="292"/>
      <c r="E105" s="294"/>
      <c r="F105" s="294"/>
      <c r="G105" s="7"/>
    </row>
    <row r="106" spans="1:7" s="15" customFormat="1" x14ac:dyDescent="0.2">
      <c r="A106" s="5" t="s">
        <v>11</v>
      </c>
      <c r="B106" s="295" t="s">
        <v>4</v>
      </c>
      <c r="C106" s="295"/>
      <c r="D106" s="295"/>
      <c r="E106" s="295"/>
      <c r="F106" s="295"/>
      <c r="G106" s="7"/>
    </row>
    <row r="107" spans="1:7" s="15" customFormat="1" x14ac:dyDescent="0.2">
      <c r="A107" s="5">
        <v>1</v>
      </c>
      <c r="B107" s="4" t="s">
        <v>112</v>
      </c>
      <c r="C107" s="5" t="s">
        <v>113</v>
      </c>
      <c r="D107" s="8">
        <f>SUM(D120:D122)</f>
        <v>21.2</v>
      </c>
      <c r="E107" s="6">
        <f>0.05*F123</f>
        <v>3095.6000000000008</v>
      </c>
      <c r="F107" s="6">
        <f>D107*E107</f>
        <v>65626.720000000016</v>
      </c>
      <c r="G107" s="7"/>
    </row>
    <row r="108" spans="1:7" s="15" customFormat="1" x14ac:dyDescent="0.2">
      <c r="A108" s="5"/>
      <c r="B108" s="4"/>
      <c r="C108" s="4"/>
      <c r="D108" s="295" t="s">
        <v>12</v>
      </c>
      <c r="E108" s="295"/>
      <c r="F108" s="9">
        <f>F107</f>
        <v>65626.720000000016</v>
      </c>
      <c r="G108" s="7"/>
    </row>
    <row r="109" spans="1:7" s="15" customFormat="1" x14ac:dyDescent="0.2">
      <c r="A109" s="5" t="s">
        <v>13</v>
      </c>
      <c r="B109" s="295" t="s">
        <v>14</v>
      </c>
      <c r="C109" s="295"/>
      <c r="D109" s="295"/>
      <c r="E109" s="295"/>
      <c r="F109" s="295"/>
      <c r="G109" s="7"/>
    </row>
    <row r="110" spans="1:7" s="15" customFormat="1" x14ac:dyDescent="0.2">
      <c r="A110" s="5"/>
      <c r="B110" s="107" t="s">
        <v>125</v>
      </c>
      <c r="C110" s="5" t="s">
        <v>118</v>
      </c>
      <c r="D110" s="28">
        <v>0.3</v>
      </c>
      <c r="E110" s="29">
        <f>E116</f>
        <v>3946.05</v>
      </c>
      <c r="F110" s="112">
        <f>D110*E110</f>
        <v>1183.8150000000001</v>
      </c>
      <c r="G110" s="7"/>
    </row>
    <row r="111" spans="1:7" s="15" customFormat="1" x14ac:dyDescent="0.2">
      <c r="A111" s="5"/>
      <c r="B111" s="107" t="s">
        <v>126</v>
      </c>
      <c r="C111" s="5" t="s">
        <v>118</v>
      </c>
      <c r="D111" s="28">
        <v>17</v>
      </c>
      <c r="E111" s="29">
        <f>E117</f>
        <v>842.72822972972961</v>
      </c>
      <c r="F111" s="112">
        <f>D111*E111</f>
        <v>14326.379905405403</v>
      </c>
      <c r="G111" s="7"/>
    </row>
    <row r="112" spans="1:7" s="15" customFormat="1" x14ac:dyDescent="0.2">
      <c r="A112" s="5"/>
      <c r="B112" s="107"/>
      <c r="C112" s="107"/>
      <c r="D112" s="107"/>
      <c r="E112" s="107"/>
      <c r="F112" s="107"/>
      <c r="G112" s="7"/>
    </row>
    <row r="113" spans="1:7" s="15" customFormat="1" x14ac:dyDescent="0.2">
      <c r="A113" s="30"/>
      <c r="B113" s="107" t="s">
        <v>120</v>
      </c>
      <c r="C113" s="5" t="s">
        <v>118</v>
      </c>
      <c r="D113" s="8">
        <v>300</v>
      </c>
      <c r="E113" s="6">
        <f>L17</f>
        <v>54.898837999999998</v>
      </c>
      <c r="F113" s="6">
        <f>D113*E113</f>
        <v>16469.651399999999</v>
      </c>
      <c r="G113" s="7"/>
    </row>
    <row r="114" spans="1:7" s="15" customFormat="1" x14ac:dyDescent="0.2">
      <c r="A114" s="30"/>
      <c r="B114" s="107" t="s">
        <v>121</v>
      </c>
      <c r="C114" s="5" t="s">
        <v>122</v>
      </c>
      <c r="D114" s="8">
        <v>0.5</v>
      </c>
      <c r="E114" s="6">
        <f>L18</f>
        <v>1580</v>
      </c>
      <c r="F114" s="6">
        <f t="shared" ref="F114:F117" si="9">D114*E114</f>
        <v>790</v>
      </c>
      <c r="G114" s="7"/>
    </row>
    <row r="115" spans="1:7" s="15" customFormat="1" x14ac:dyDescent="0.2">
      <c r="A115" s="30"/>
      <c r="B115" s="107" t="s">
        <v>123</v>
      </c>
      <c r="C115" s="5" t="s">
        <v>122</v>
      </c>
      <c r="D115" s="8">
        <v>0.9</v>
      </c>
      <c r="E115" s="6">
        <f>L20</f>
        <v>3839.4</v>
      </c>
      <c r="F115" s="6">
        <f t="shared" si="9"/>
        <v>3455.46</v>
      </c>
      <c r="G115" s="7"/>
    </row>
    <row r="116" spans="1:7" s="15" customFormat="1" x14ac:dyDescent="0.2">
      <c r="A116" s="30"/>
      <c r="B116" s="107" t="s">
        <v>125</v>
      </c>
      <c r="C116" s="5" t="s">
        <v>118</v>
      </c>
      <c r="D116" s="8">
        <v>0.3</v>
      </c>
      <c r="E116" s="6">
        <f>L28</f>
        <v>3946.05</v>
      </c>
      <c r="F116" s="6">
        <f t="shared" si="9"/>
        <v>1183.8150000000001</v>
      </c>
      <c r="G116" s="7"/>
    </row>
    <row r="117" spans="1:7" s="15" customFormat="1" x14ac:dyDescent="0.2">
      <c r="A117" s="30"/>
      <c r="B117" s="107" t="s">
        <v>126</v>
      </c>
      <c r="C117" s="5" t="s">
        <v>118</v>
      </c>
      <c r="D117" s="8">
        <v>17</v>
      </c>
      <c r="E117" s="6">
        <f>L29</f>
        <v>842.72822972972961</v>
      </c>
      <c r="F117" s="6">
        <f t="shared" si="9"/>
        <v>14326.379905405403</v>
      </c>
      <c r="G117" s="7"/>
    </row>
    <row r="118" spans="1:7" s="15" customFormat="1" x14ac:dyDescent="0.2">
      <c r="A118" s="5"/>
      <c r="B118" s="4"/>
      <c r="C118" s="4"/>
      <c r="D118" s="295" t="s">
        <v>16</v>
      </c>
      <c r="E118" s="295"/>
      <c r="F118" s="6">
        <f>SUM(F110:F117)</f>
        <v>51735.501210810806</v>
      </c>
      <c r="G118" s="7"/>
    </row>
    <row r="119" spans="1:7" s="15" customFormat="1" x14ac:dyDescent="0.2">
      <c r="A119" s="5" t="s">
        <v>17</v>
      </c>
      <c r="B119" s="295" t="s">
        <v>0</v>
      </c>
      <c r="C119" s="295"/>
      <c r="D119" s="295"/>
      <c r="E119" s="295"/>
      <c r="F119" s="295"/>
      <c r="G119" s="7"/>
    </row>
    <row r="120" spans="1:7" s="15" customFormat="1" x14ac:dyDescent="0.2">
      <c r="A120" s="5">
        <v>1</v>
      </c>
      <c r="B120" s="4" t="s">
        <v>3</v>
      </c>
      <c r="C120" s="5" t="s">
        <v>32</v>
      </c>
      <c r="D120" s="8">
        <v>1.2</v>
      </c>
      <c r="E120" s="6">
        <f>K9</f>
        <v>4360</v>
      </c>
      <c r="F120" s="6">
        <f>D120*E120</f>
        <v>5232</v>
      </c>
      <c r="G120" s="7"/>
    </row>
    <row r="121" spans="1:7" s="15" customFormat="1" x14ac:dyDescent="0.2">
      <c r="A121" s="5">
        <v>2</v>
      </c>
      <c r="B121" s="4" t="s">
        <v>2</v>
      </c>
      <c r="C121" s="5" t="s">
        <v>32</v>
      </c>
      <c r="D121" s="8">
        <v>10</v>
      </c>
      <c r="E121" s="6">
        <f>K10</f>
        <v>3706.0000000000005</v>
      </c>
      <c r="F121" s="6">
        <f t="shared" ref="F121:F122" si="10">D121*E121</f>
        <v>37060.000000000007</v>
      </c>
      <c r="G121" s="7"/>
    </row>
    <row r="122" spans="1:7" s="15" customFormat="1" x14ac:dyDescent="0.2">
      <c r="A122" s="5">
        <v>3</v>
      </c>
      <c r="B122" s="4" t="s">
        <v>1</v>
      </c>
      <c r="C122" s="5" t="s">
        <v>32</v>
      </c>
      <c r="D122" s="8">
        <v>10</v>
      </c>
      <c r="E122" s="6">
        <f>K12</f>
        <v>1962.0000000000002</v>
      </c>
      <c r="F122" s="6">
        <f t="shared" si="10"/>
        <v>19620.000000000004</v>
      </c>
      <c r="G122" s="7"/>
    </row>
    <row r="123" spans="1:7" s="15" customFormat="1" x14ac:dyDescent="0.2">
      <c r="A123" s="5"/>
      <c r="B123" s="4"/>
      <c r="C123" s="4"/>
      <c r="D123" s="295" t="s">
        <v>18</v>
      </c>
      <c r="E123" s="295"/>
      <c r="F123" s="9">
        <f>SUM(F120:F122)</f>
        <v>61912.000000000015</v>
      </c>
      <c r="G123" s="7"/>
    </row>
    <row r="124" spans="1:7" s="15" customFormat="1" ht="13.5" thickBot="1" x14ac:dyDescent="0.25">
      <c r="A124" s="7"/>
      <c r="B124" s="7"/>
      <c r="C124" s="7"/>
      <c r="D124" s="10"/>
      <c r="E124" s="7"/>
      <c r="F124" s="7"/>
      <c r="G124" s="7"/>
    </row>
    <row r="125" spans="1:7" s="15" customFormat="1" ht="13.5" thickBot="1" x14ac:dyDescent="0.25">
      <c r="A125" s="11"/>
      <c r="B125" s="12" t="s">
        <v>19</v>
      </c>
      <c r="C125" s="12"/>
      <c r="D125" s="13" t="s">
        <v>94</v>
      </c>
      <c r="E125" s="12"/>
      <c r="F125" s="14">
        <f>F123+F118+F108</f>
        <v>179274.22121081082</v>
      </c>
      <c r="G125" s="7"/>
    </row>
    <row r="126" spans="1:7" s="15" customFormat="1" x14ac:dyDescent="0.2">
      <c r="A126" s="7"/>
      <c r="B126" s="7"/>
      <c r="C126" s="7"/>
      <c r="D126" s="10"/>
      <c r="E126" s="7"/>
      <c r="F126" s="7"/>
      <c r="G126" s="7"/>
    </row>
    <row r="127" spans="1:7" s="15" customFormat="1" x14ac:dyDescent="0.2">
      <c r="A127" s="301" t="s">
        <v>24</v>
      </c>
      <c r="B127" s="301"/>
      <c r="C127" s="301"/>
      <c r="D127" s="301"/>
      <c r="E127" s="301"/>
      <c r="F127" s="20"/>
      <c r="G127" s="7"/>
    </row>
    <row r="128" spans="1:7" s="15" customFormat="1" x14ac:dyDescent="0.2">
      <c r="A128" s="7"/>
      <c r="B128" s="7"/>
      <c r="C128" s="7"/>
      <c r="D128" s="10"/>
      <c r="E128" s="7"/>
      <c r="F128" s="7"/>
      <c r="G128" s="7"/>
    </row>
    <row r="129" spans="1:7" s="15" customFormat="1" x14ac:dyDescent="0.2">
      <c r="A129" s="7" t="s">
        <v>61</v>
      </c>
      <c r="B129" s="7"/>
      <c r="C129" s="7" t="s">
        <v>62</v>
      </c>
      <c r="D129" s="10"/>
      <c r="E129" s="7"/>
      <c r="F129" s="20"/>
      <c r="G129" s="7"/>
    </row>
    <row r="130" spans="1:7" s="15" customFormat="1" x14ac:dyDescent="0.2">
      <c r="A130" s="22">
        <f>+'IPV VIVIENDA'!A15</f>
        <v>6</v>
      </c>
      <c r="B130" s="22" t="str">
        <f>+'IPV VIVIENDA'!B15</f>
        <v>Vigas de fundación y arriostramiento</v>
      </c>
      <c r="C130" s="22" t="str">
        <f>+'IPV VIVIENDA'!C15</f>
        <v>m3</v>
      </c>
      <c r="D130" s="10"/>
      <c r="E130" s="7"/>
      <c r="F130" s="7"/>
      <c r="G130" s="7"/>
    </row>
    <row r="131" spans="1:7" s="15" customFormat="1" x14ac:dyDescent="0.2">
      <c r="A131" s="7"/>
      <c r="B131" s="7"/>
      <c r="C131" s="7"/>
      <c r="D131" s="10"/>
      <c r="E131" s="7"/>
      <c r="F131" s="7"/>
      <c r="G131" s="7"/>
    </row>
    <row r="132" spans="1:7" s="15" customFormat="1" x14ac:dyDescent="0.2">
      <c r="A132" s="293" t="s">
        <v>5</v>
      </c>
      <c r="B132" s="293" t="s">
        <v>6</v>
      </c>
      <c r="C132" s="293" t="s">
        <v>7</v>
      </c>
      <c r="D132" s="292" t="s">
        <v>8</v>
      </c>
      <c r="E132" s="294" t="s">
        <v>9</v>
      </c>
      <c r="F132" s="294" t="s">
        <v>10</v>
      </c>
      <c r="G132" s="7"/>
    </row>
    <row r="133" spans="1:7" s="15" customFormat="1" x14ac:dyDescent="0.2">
      <c r="A133" s="293"/>
      <c r="B133" s="293"/>
      <c r="C133" s="293"/>
      <c r="D133" s="292"/>
      <c r="E133" s="294"/>
      <c r="F133" s="294"/>
      <c r="G133" s="7"/>
    </row>
    <row r="134" spans="1:7" s="15" customFormat="1" x14ac:dyDescent="0.2">
      <c r="A134" s="5" t="s">
        <v>11</v>
      </c>
      <c r="B134" s="295" t="s">
        <v>4</v>
      </c>
      <c r="C134" s="295"/>
      <c r="D134" s="295"/>
      <c r="E134" s="295"/>
      <c r="F134" s="295"/>
      <c r="G134" s="7"/>
    </row>
    <row r="135" spans="1:7" s="15" customFormat="1" x14ac:dyDescent="0.2">
      <c r="A135" s="5">
        <v>1</v>
      </c>
      <c r="B135" s="4" t="s">
        <v>112</v>
      </c>
      <c r="C135" s="5" t="s">
        <v>113</v>
      </c>
      <c r="D135" s="8">
        <f>SUM(D151:D153)</f>
        <v>21</v>
      </c>
      <c r="E135" s="6">
        <f>0.05*F154</f>
        <v>135.04446000000004</v>
      </c>
      <c r="F135" s="6">
        <f>D135*E135</f>
        <v>2835.9336600000011</v>
      </c>
      <c r="G135" s="7"/>
    </row>
    <row r="136" spans="1:7" s="15" customFormat="1" x14ac:dyDescent="0.2">
      <c r="A136" s="5"/>
      <c r="B136" s="4"/>
      <c r="C136" s="4"/>
      <c r="D136" s="295" t="s">
        <v>12</v>
      </c>
      <c r="E136" s="295"/>
      <c r="F136" s="6">
        <f>F135</f>
        <v>2835.9336600000011</v>
      </c>
      <c r="G136" s="7"/>
    </row>
    <row r="137" spans="1:7" s="15" customFormat="1" x14ac:dyDescent="0.2">
      <c r="A137" s="5" t="s">
        <v>13</v>
      </c>
      <c r="B137" s="295" t="s">
        <v>14</v>
      </c>
      <c r="C137" s="295"/>
      <c r="D137" s="295"/>
      <c r="E137" s="295"/>
      <c r="F137" s="295"/>
      <c r="G137" s="7"/>
    </row>
    <row r="138" spans="1:7" s="15" customFormat="1" x14ac:dyDescent="0.2">
      <c r="A138" s="5"/>
      <c r="B138" s="147" t="s">
        <v>125</v>
      </c>
      <c r="C138" s="5" t="s">
        <v>118</v>
      </c>
      <c r="D138" s="28">
        <v>0.3</v>
      </c>
      <c r="E138" s="115">
        <f>R28</f>
        <v>36.340000000000003</v>
      </c>
      <c r="F138" s="115">
        <f>D138*E138</f>
        <v>10.902000000000001</v>
      </c>
      <c r="G138" s="7"/>
    </row>
    <row r="139" spans="1:7" s="15" customFormat="1" x14ac:dyDescent="0.2">
      <c r="A139" s="5"/>
      <c r="B139" s="147" t="s">
        <v>126</v>
      </c>
      <c r="C139" s="5" t="s">
        <v>118</v>
      </c>
      <c r="D139" s="28">
        <v>75</v>
      </c>
      <c r="E139" s="115">
        <f>R29</f>
        <v>21.137837837837836</v>
      </c>
      <c r="F139" s="115">
        <f>D139*E139</f>
        <v>1585.3378378378377</v>
      </c>
      <c r="G139" s="7"/>
    </row>
    <row r="140" spans="1:7" s="15" customFormat="1" x14ac:dyDescent="0.2">
      <c r="A140" s="5"/>
      <c r="B140" s="147"/>
      <c r="C140" s="5"/>
      <c r="D140" s="28"/>
      <c r="E140" s="28"/>
      <c r="F140" s="28"/>
      <c r="G140" s="7"/>
    </row>
    <row r="141" spans="1:7" s="15" customFormat="1" x14ac:dyDescent="0.2">
      <c r="A141" s="5"/>
      <c r="B141" s="147" t="s">
        <v>125</v>
      </c>
      <c r="C141" s="5" t="s">
        <v>118</v>
      </c>
      <c r="D141" s="28">
        <v>0.2</v>
      </c>
      <c r="E141" s="115">
        <f>R28</f>
        <v>36.340000000000003</v>
      </c>
      <c r="F141" s="115">
        <f>D141*E141</f>
        <v>7.2680000000000007</v>
      </c>
      <c r="G141" s="7"/>
    </row>
    <row r="142" spans="1:7" s="15" customFormat="1" x14ac:dyDescent="0.2">
      <c r="A142" s="5"/>
      <c r="B142" s="4" t="s">
        <v>115</v>
      </c>
      <c r="C142" s="5" t="s">
        <v>116</v>
      </c>
      <c r="D142" s="28">
        <v>1</v>
      </c>
      <c r="E142" s="115">
        <f>R22</f>
        <v>90.850000000000009</v>
      </c>
      <c r="F142" s="115">
        <f t="shared" ref="F142:F144" si="11">D142*E142</f>
        <v>90.850000000000009</v>
      </c>
      <c r="G142" s="7"/>
    </row>
    <row r="143" spans="1:7" s="15" customFormat="1" x14ac:dyDescent="0.2">
      <c r="A143" s="5"/>
      <c r="B143" s="4" t="s">
        <v>117</v>
      </c>
      <c r="C143" s="5" t="s">
        <v>118</v>
      </c>
      <c r="D143" s="28">
        <v>2.75</v>
      </c>
      <c r="E143" s="115">
        <f>R27</f>
        <v>49.059000000000005</v>
      </c>
      <c r="F143" s="115">
        <f t="shared" si="11"/>
        <v>134.91225</v>
      </c>
      <c r="G143" s="7"/>
    </row>
    <row r="144" spans="1:7" s="15" customFormat="1" x14ac:dyDescent="0.2">
      <c r="A144" s="30"/>
      <c r="B144" s="4" t="s">
        <v>127</v>
      </c>
      <c r="C144" s="5" t="s">
        <v>128</v>
      </c>
      <c r="D144" s="8">
        <v>2.0499999999999998</v>
      </c>
      <c r="E144" s="116">
        <f>R24</f>
        <v>79</v>
      </c>
      <c r="F144" s="115">
        <f t="shared" si="11"/>
        <v>161.94999999999999</v>
      </c>
      <c r="G144" s="7"/>
    </row>
    <row r="145" spans="1:7" s="15" customFormat="1" x14ac:dyDescent="0.2">
      <c r="A145" s="30"/>
      <c r="B145" s="4"/>
      <c r="C145" s="5"/>
      <c r="D145" s="8"/>
      <c r="E145" s="6"/>
      <c r="F145" s="116"/>
      <c r="G145" s="7"/>
    </row>
    <row r="146" spans="1:7" s="15" customFormat="1" x14ac:dyDescent="0.2">
      <c r="A146" s="30"/>
      <c r="B146" s="147" t="s">
        <v>120</v>
      </c>
      <c r="C146" s="5" t="s">
        <v>118</v>
      </c>
      <c r="D146" s="8">
        <v>1.05</v>
      </c>
      <c r="E146" s="6">
        <v>22.5</v>
      </c>
      <c r="F146" s="116">
        <f>D146*E146</f>
        <v>23.625</v>
      </c>
      <c r="G146" s="7"/>
    </row>
    <row r="147" spans="1:7" s="15" customFormat="1" x14ac:dyDescent="0.2">
      <c r="A147" s="30"/>
      <c r="B147" s="147" t="s">
        <v>121</v>
      </c>
      <c r="C147" s="5" t="s">
        <v>122</v>
      </c>
      <c r="D147" s="8">
        <v>0.8</v>
      </c>
      <c r="E147" s="6">
        <f>R18</f>
        <v>406.85</v>
      </c>
      <c r="F147" s="116">
        <f t="shared" ref="F147:F148" si="12">D147*E147</f>
        <v>325.48</v>
      </c>
      <c r="G147" s="7"/>
    </row>
    <row r="148" spans="1:7" s="15" customFormat="1" x14ac:dyDescent="0.2">
      <c r="A148" s="30"/>
      <c r="B148" s="147" t="s">
        <v>123</v>
      </c>
      <c r="C148" s="5" t="s">
        <v>122</v>
      </c>
      <c r="D148" s="8">
        <v>0.6</v>
      </c>
      <c r="E148" s="6">
        <f>R20</f>
        <v>300.2</v>
      </c>
      <c r="F148" s="116">
        <f t="shared" si="12"/>
        <v>180.11999999999998</v>
      </c>
      <c r="G148" s="7"/>
    </row>
    <row r="149" spans="1:7" s="15" customFormat="1" x14ac:dyDescent="0.2">
      <c r="A149" s="5"/>
      <c r="B149" s="4"/>
      <c r="C149" s="4"/>
      <c r="D149" s="295" t="s">
        <v>16</v>
      </c>
      <c r="E149" s="295"/>
      <c r="F149" s="6">
        <f>(F138+F139+F141+F142+F143+F144+F146+F147+F148)</f>
        <v>2520.4450878378375</v>
      </c>
      <c r="G149" s="7"/>
    </row>
    <row r="150" spans="1:7" s="15" customFormat="1" x14ac:dyDescent="0.2">
      <c r="A150" s="5" t="s">
        <v>17</v>
      </c>
      <c r="B150" s="295" t="s">
        <v>0</v>
      </c>
      <c r="C150" s="295"/>
      <c r="D150" s="295"/>
      <c r="E150" s="295"/>
      <c r="F150" s="295"/>
      <c r="G150" s="7"/>
    </row>
    <row r="151" spans="1:7" s="15" customFormat="1" x14ac:dyDescent="0.2">
      <c r="A151" s="5">
        <v>1</v>
      </c>
      <c r="B151" s="4" t="s">
        <v>3</v>
      </c>
      <c r="C151" s="5" t="s">
        <v>32</v>
      </c>
      <c r="D151" s="8">
        <v>1</v>
      </c>
      <c r="E151" s="6">
        <f>Q9</f>
        <v>161.40720000000002</v>
      </c>
      <c r="F151" s="6">
        <f>D151*E151</f>
        <v>161.40720000000002</v>
      </c>
      <c r="G151" s="7"/>
    </row>
    <row r="152" spans="1:7" s="15" customFormat="1" x14ac:dyDescent="0.2">
      <c r="A152" s="5">
        <v>2</v>
      </c>
      <c r="B152" s="4" t="s">
        <v>2</v>
      </c>
      <c r="C152" s="5" t="s">
        <v>32</v>
      </c>
      <c r="D152" s="8">
        <v>10</v>
      </c>
      <c r="E152" s="6">
        <f>Q10</f>
        <v>137.53620000000001</v>
      </c>
      <c r="F152" s="6">
        <f t="shared" ref="F152:F153" si="13">D152*E152</f>
        <v>1375.3620000000001</v>
      </c>
      <c r="G152" s="7"/>
    </row>
    <row r="153" spans="1:7" s="15" customFormat="1" x14ac:dyDescent="0.2">
      <c r="A153" s="5">
        <v>3</v>
      </c>
      <c r="B153" s="4" t="s">
        <v>1</v>
      </c>
      <c r="C153" s="5" t="s">
        <v>32</v>
      </c>
      <c r="D153" s="8">
        <v>10</v>
      </c>
      <c r="E153" s="6">
        <f>Q12</f>
        <v>116.41200000000001</v>
      </c>
      <c r="F153" s="6">
        <f t="shared" si="13"/>
        <v>1164.1200000000001</v>
      </c>
      <c r="G153" s="7"/>
    </row>
    <row r="154" spans="1:7" s="15" customFormat="1" x14ac:dyDescent="0.2">
      <c r="A154" s="5"/>
      <c r="B154" s="4"/>
      <c r="C154" s="4"/>
      <c r="D154" s="295" t="s">
        <v>18</v>
      </c>
      <c r="E154" s="295"/>
      <c r="F154" s="9">
        <f>SUM(F151:F153)</f>
        <v>2700.8892000000005</v>
      </c>
      <c r="G154" s="7"/>
    </row>
    <row r="155" spans="1:7" s="15" customFormat="1" ht="13.5" thickBot="1" x14ac:dyDescent="0.25">
      <c r="A155" s="7"/>
      <c r="B155" s="7"/>
      <c r="C155" s="7"/>
      <c r="D155" s="10"/>
      <c r="E155" s="7"/>
      <c r="F155" s="7"/>
      <c r="G155" s="7"/>
    </row>
    <row r="156" spans="1:7" s="15" customFormat="1" ht="13.5" thickBot="1" x14ac:dyDescent="0.25">
      <c r="A156" s="11"/>
      <c r="B156" s="12" t="s">
        <v>19</v>
      </c>
      <c r="C156" s="12"/>
      <c r="D156" s="13" t="s">
        <v>94</v>
      </c>
      <c r="E156" s="12"/>
      <c r="F156" s="14">
        <f>F154+F149+F136</f>
        <v>8057.2679478378395</v>
      </c>
      <c r="G156" s="7"/>
    </row>
    <row r="157" spans="1:7" s="15" customFormat="1" x14ac:dyDescent="0.2">
      <c r="A157" s="7"/>
      <c r="B157" s="7"/>
      <c r="C157" s="7"/>
      <c r="D157" s="10"/>
      <c r="E157" s="7"/>
      <c r="F157" s="7"/>
      <c r="G157" s="7"/>
    </row>
    <row r="158" spans="1:7" s="15" customFormat="1" x14ac:dyDescent="0.2">
      <c r="A158" s="7"/>
      <c r="B158" s="7"/>
      <c r="C158" s="7"/>
      <c r="D158" s="10"/>
      <c r="E158" s="7"/>
      <c r="F158" s="7"/>
      <c r="G158" s="7"/>
    </row>
    <row r="159" spans="1:7" x14ac:dyDescent="0.2">
      <c r="A159" s="301" t="s">
        <v>24</v>
      </c>
      <c r="B159" s="301"/>
      <c r="C159" s="301"/>
      <c r="D159" s="301"/>
      <c r="E159" s="301"/>
      <c r="F159" s="20"/>
    </row>
    <row r="161" spans="1:6" x14ac:dyDescent="0.2">
      <c r="A161" s="7" t="s">
        <v>61</v>
      </c>
      <c r="C161" s="7" t="s">
        <v>62</v>
      </c>
      <c r="F161" s="20"/>
    </row>
    <row r="162" spans="1:6" x14ac:dyDescent="0.2">
      <c r="A162" s="22">
        <f>+'IPV VIVIENDA'!A16</f>
        <v>7</v>
      </c>
      <c r="B162" s="318" t="str">
        <f>+'IPV VIVIENDA'!B16</f>
        <v>Relleno bajo contrapiso interior, veredines perimetrales, lavadero y vereda de acceso</v>
      </c>
      <c r="C162" s="22" t="str">
        <f>+'IPV VIVIENDA'!C16</f>
        <v>m3</v>
      </c>
    </row>
    <row r="163" spans="1:6" x14ac:dyDescent="0.2">
      <c r="B163" s="319"/>
    </row>
    <row r="164" spans="1:6" x14ac:dyDescent="0.2">
      <c r="A164" s="293" t="s">
        <v>5</v>
      </c>
      <c r="B164" s="293" t="s">
        <v>6</v>
      </c>
      <c r="C164" s="293" t="s">
        <v>7</v>
      </c>
      <c r="D164" s="292" t="s">
        <v>8</v>
      </c>
      <c r="E164" s="294" t="s">
        <v>9</v>
      </c>
      <c r="F164" s="294" t="s">
        <v>10</v>
      </c>
    </row>
    <row r="165" spans="1:6" x14ac:dyDescent="0.2">
      <c r="A165" s="293"/>
      <c r="B165" s="293"/>
      <c r="C165" s="293"/>
      <c r="D165" s="292"/>
      <c r="E165" s="294"/>
      <c r="F165" s="294"/>
    </row>
    <row r="166" spans="1:6" x14ac:dyDescent="0.2">
      <c r="A166" s="5" t="s">
        <v>11</v>
      </c>
      <c r="B166" s="295" t="s">
        <v>4</v>
      </c>
      <c r="C166" s="295"/>
      <c r="D166" s="295"/>
      <c r="E166" s="295"/>
      <c r="F166" s="295"/>
    </row>
    <row r="167" spans="1:6" x14ac:dyDescent="0.2">
      <c r="A167" s="5">
        <v>1</v>
      </c>
      <c r="B167" s="4" t="s">
        <v>112</v>
      </c>
      <c r="C167" s="5" t="s">
        <v>113</v>
      </c>
      <c r="D167" s="8">
        <f>SUM(D174:D176)</f>
        <v>1.05</v>
      </c>
      <c r="E167" s="6">
        <f>0.05*F177</f>
        <v>152.6</v>
      </c>
      <c r="F167" s="6">
        <f>E167*D167</f>
        <v>160.22999999999999</v>
      </c>
    </row>
    <row r="168" spans="1:6" x14ac:dyDescent="0.2">
      <c r="A168" s="5"/>
      <c r="B168" s="4"/>
      <c r="C168" s="4"/>
      <c r="D168" s="295" t="s">
        <v>12</v>
      </c>
      <c r="E168" s="295"/>
      <c r="F168" s="9">
        <f>F167</f>
        <v>160.22999999999999</v>
      </c>
    </row>
    <row r="169" spans="1:6" x14ac:dyDescent="0.2">
      <c r="A169" s="5" t="s">
        <v>13</v>
      </c>
      <c r="B169" s="295" t="s">
        <v>14</v>
      </c>
      <c r="C169" s="295"/>
      <c r="D169" s="295"/>
      <c r="E169" s="295"/>
      <c r="F169" s="295"/>
    </row>
    <row r="170" spans="1:6" x14ac:dyDescent="0.2">
      <c r="A170" s="5"/>
      <c r="B170" s="147"/>
      <c r="C170" s="147"/>
      <c r="D170" s="147"/>
      <c r="E170" s="147"/>
      <c r="F170" s="147"/>
    </row>
    <row r="171" spans="1:6" x14ac:dyDescent="0.2">
      <c r="A171" s="30"/>
      <c r="B171" s="4"/>
      <c r="C171" s="5"/>
      <c r="D171" s="8"/>
      <c r="E171" s="6"/>
      <c r="F171" s="6"/>
    </row>
    <row r="172" spans="1:6" x14ac:dyDescent="0.2">
      <c r="A172" s="5"/>
      <c r="B172" s="4"/>
      <c r="C172" s="4"/>
      <c r="D172" s="295" t="s">
        <v>16</v>
      </c>
      <c r="E172" s="295"/>
      <c r="F172" s="6"/>
    </row>
    <row r="173" spans="1:6" x14ac:dyDescent="0.2">
      <c r="A173" s="5" t="s">
        <v>17</v>
      </c>
      <c r="B173" s="295" t="s">
        <v>0</v>
      </c>
      <c r="C173" s="295"/>
      <c r="D173" s="295"/>
      <c r="E173" s="295"/>
      <c r="F173" s="295"/>
    </row>
    <row r="174" spans="1:6" x14ac:dyDescent="0.2">
      <c r="A174" s="5">
        <v>1</v>
      </c>
      <c r="B174" s="4" t="s">
        <v>3</v>
      </c>
      <c r="C174" s="5" t="s">
        <v>32</v>
      </c>
      <c r="D174" s="8">
        <v>0.05</v>
      </c>
      <c r="E174" s="6">
        <f>K9</f>
        <v>4360</v>
      </c>
      <c r="F174" s="6">
        <f>D174*E174</f>
        <v>218</v>
      </c>
    </row>
    <row r="175" spans="1:6" x14ac:dyDescent="0.2">
      <c r="A175" s="5">
        <v>2</v>
      </c>
      <c r="B175" s="4" t="s">
        <v>2</v>
      </c>
      <c r="C175" s="5" t="s">
        <v>32</v>
      </c>
      <c r="D175" s="8">
        <v>0.5</v>
      </c>
      <c r="E175" s="6">
        <f>K10</f>
        <v>3706.0000000000005</v>
      </c>
      <c r="F175" s="6">
        <f t="shared" ref="F175:F176" si="14">D175*E175</f>
        <v>1853.0000000000002</v>
      </c>
    </row>
    <row r="176" spans="1:6" x14ac:dyDescent="0.2">
      <c r="A176" s="5">
        <v>3</v>
      </c>
      <c r="B176" s="4" t="s">
        <v>1</v>
      </c>
      <c r="C176" s="5" t="s">
        <v>32</v>
      </c>
      <c r="D176" s="8">
        <v>0.5</v>
      </c>
      <c r="E176" s="6">
        <f>K12</f>
        <v>1962.0000000000002</v>
      </c>
      <c r="F176" s="6">
        <f t="shared" si="14"/>
        <v>981.00000000000011</v>
      </c>
    </row>
    <row r="177" spans="1:6" x14ac:dyDescent="0.2">
      <c r="A177" s="5"/>
      <c r="B177" s="4"/>
      <c r="C177" s="4"/>
      <c r="D177" s="295" t="s">
        <v>18</v>
      </c>
      <c r="E177" s="295"/>
      <c r="F177" s="9">
        <f>F174+F175+F176</f>
        <v>3052</v>
      </c>
    </row>
    <row r="178" spans="1:6" ht="13.5" thickBot="1" x14ac:dyDescent="0.25"/>
    <row r="179" spans="1:6" ht="13.5" thickBot="1" x14ac:dyDescent="0.25">
      <c r="A179" s="11"/>
      <c r="B179" s="12" t="s">
        <v>19</v>
      </c>
      <c r="C179" s="12"/>
      <c r="D179" s="13" t="s">
        <v>94</v>
      </c>
      <c r="E179" s="12"/>
      <c r="F179" s="14">
        <f>F168+F177</f>
        <v>3212.23</v>
      </c>
    </row>
    <row r="181" spans="1:6" x14ac:dyDescent="0.2">
      <c r="A181" s="301" t="s">
        <v>24</v>
      </c>
      <c r="B181" s="301"/>
      <c r="C181" s="301"/>
      <c r="D181" s="301"/>
      <c r="E181" s="301"/>
      <c r="F181" s="20"/>
    </row>
    <row r="183" spans="1:6" x14ac:dyDescent="0.2">
      <c r="A183" s="7" t="s">
        <v>61</v>
      </c>
      <c r="C183" s="7" t="s">
        <v>62</v>
      </c>
      <c r="F183" s="20"/>
    </row>
    <row r="184" spans="1:6" ht="12.75" customHeight="1" x14ac:dyDescent="0.2">
      <c r="A184" s="22">
        <f>+'IPV VIVIENDA'!A17</f>
        <v>8</v>
      </c>
      <c r="B184" s="302" t="str">
        <f>+'IPV VIVIENDA'!B17</f>
        <v>Contrapiso Hormigón fratazado e=10cm (apto para recibir cerámico)</v>
      </c>
      <c r="C184" s="22" t="str">
        <f>+'IPV VIVIENDA'!C17</f>
        <v>m2</v>
      </c>
    </row>
    <row r="185" spans="1:6" x14ac:dyDescent="0.2">
      <c r="B185" s="303"/>
    </row>
    <row r="186" spans="1:6" x14ac:dyDescent="0.2">
      <c r="A186" s="293" t="s">
        <v>5</v>
      </c>
      <c r="B186" s="293" t="s">
        <v>6</v>
      </c>
      <c r="C186" s="293" t="s">
        <v>7</v>
      </c>
      <c r="D186" s="292" t="s">
        <v>8</v>
      </c>
      <c r="E186" s="294" t="s">
        <v>9</v>
      </c>
      <c r="F186" s="294" t="s">
        <v>10</v>
      </c>
    </row>
    <row r="187" spans="1:6" x14ac:dyDescent="0.2">
      <c r="A187" s="293"/>
      <c r="B187" s="293"/>
      <c r="C187" s="293"/>
      <c r="D187" s="292"/>
      <c r="E187" s="294"/>
      <c r="F187" s="294"/>
    </row>
    <row r="188" spans="1:6" x14ac:dyDescent="0.2">
      <c r="A188" s="5" t="s">
        <v>11</v>
      </c>
      <c r="B188" s="295" t="s">
        <v>4</v>
      </c>
      <c r="C188" s="295"/>
      <c r="D188" s="295"/>
      <c r="E188" s="295"/>
      <c r="F188" s="295"/>
    </row>
    <row r="189" spans="1:6" x14ac:dyDescent="0.2">
      <c r="A189" s="5">
        <v>1</v>
      </c>
      <c r="B189" s="4" t="s">
        <v>112</v>
      </c>
      <c r="C189" s="5" t="s">
        <v>113</v>
      </c>
      <c r="D189" s="8">
        <f>SUM(D197:D199)</f>
        <v>0.53</v>
      </c>
      <c r="E189" s="6">
        <f>0.05*F200</f>
        <v>3.4164633000000002</v>
      </c>
      <c r="F189" s="6">
        <f>D189*E189</f>
        <v>1.8107255490000003</v>
      </c>
    </row>
    <row r="190" spans="1:6" x14ac:dyDescent="0.2">
      <c r="A190" s="5"/>
      <c r="B190" s="4"/>
      <c r="C190" s="4"/>
      <c r="D190" s="295" t="s">
        <v>12</v>
      </c>
      <c r="E190" s="295"/>
      <c r="F190" s="9">
        <f>F189</f>
        <v>1.8107255490000003</v>
      </c>
    </row>
    <row r="191" spans="1:6" x14ac:dyDescent="0.2">
      <c r="A191" s="5" t="s">
        <v>13</v>
      </c>
      <c r="B191" s="295" t="s">
        <v>14</v>
      </c>
      <c r="C191" s="295"/>
      <c r="D191" s="295"/>
      <c r="E191" s="295"/>
      <c r="F191" s="295"/>
    </row>
    <row r="192" spans="1:6" x14ac:dyDescent="0.2">
      <c r="A192" s="5"/>
      <c r="B192" s="87" t="s">
        <v>120</v>
      </c>
      <c r="C192" s="5" t="s">
        <v>118</v>
      </c>
      <c r="D192" s="28">
        <v>25</v>
      </c>
      <c r="E192" s="110">
        <f>R17</f>
        <v>2.2751999999999999</v>
      </c>
      <c r="F192" s="115">
        <f>D192*E192</f>
        <v>56.879999999999995</v>
      </c>
    </row>
    <row r="193" spans="1:6" x14ac:dyDescent="0.2">
      <c r="A193" s="5"/>
      <c r="B193" s="87" t="s">
        <v>121</v>
      </c>
      <c r="C193" s="5" t="s">
        <v>122</v>
      </c>
      <c r="D193" s="8">
        <v>0.08</v>
      </c>
      <c r="E193" s="6">
        <f>R18</f>
        <v>406.85</v>
      </c>
      <c r="F193" s="115">
        <f t="shared" ref="F193:F194" si="15">D193*E193</f>
        <v>32.548000000000002</v>
      </c>
    </row>
    <row r="194" spans="1:6" x14ac:dyDescent="0.2">
      <c r="A194" s="5"/>
      <c r="B194" s="87" t="s">
        <v>123</v>
      </c>
      <c r="C194" s="5" t="s">
        <v>122</v>
      </c>
      <c r="D194" s="8">
        <v>0.09</v>
      </c>
      <c r="E194" s="6">
        <f>R20</f>
        <v>300.2</v>
      </c>
      <c r="F194" s="115">
        <f t="shared" si="15"/>
        <v>27.017999999999997</v>
      </c>
    </row>
    <row r="195" spans="1:6" x14ac:dyDescent="0.2">
      <c r="A195" s="5"/>
      <c r="B195" s="4"/>
      <c r="C195" s="4"/>
      <c r="D195" s="295" t="s">
        <v>16</v>
      </c>
      <c r="E195" s="295"/>
      <c r="F195" s="116">
        <f>SUM(F192:F194)</f>
        <v>116.446</v>
      </c>
    </row>
    <row r="196" spans="1:6" x14ac:dyDescent="0.2">
      <c r="A196" s="5" t="s">
        <v>17</v>
      </c>
      <c r="B196" s="295" t="s">
        <v>0</v>
      </c>
      <c r="C196" s="295"/>
      <c r="D196" s="295"/>
      <c r="E196" s="295"/>
      <c r="F196" s="295"/>
    </row>
    <row r="197" spans="1:6" x14ac:dyDescent="0.2">
      <c r="A197" s="5">
        <v>1</v>
      </c>
      <c r="B197" s="4" t="s">
        <v>3</v>
      </c>
      <c r="C197" s="5" t="s">
        <v>32</v>
      </c>
      <c r="D197" s="8">
        <v>0.03</v>
      </c>
      <c r="E197" s="6">
        <f>Q9</f>
        <v>161.40720000000002</v>
      </c>
      <c r="F197" s="6">
        <f>D197*E197</f>
        <v>4.8422160000000005</v>
      </c>
    </row>
    <row r="198" spans="1:6" x14ac:dyDescent="0.2">
      <c r="A198" s="5">
        <v>2</v>
      </c>
      <c r="B198" s="4" t="s">
        <v>2</v>
      </c>
      <c r="C198" s="5" t="s">
        <v>32</v>
      </c>
      <c r="D198" s="8">
        <v>0.25</v>
      </c>
      <c r="E198" s="6">
        <f>Q10</f>
        <v>137.53620000000001</v>
      </c>
      <c r="F198" s="6">
        <f t="shared" ref="F198:F199" si="16">D198*E198</f>
        <v>34.384050000000002</v>
      </c>
    </row>
    <row r="199" spans="1:6" x14ac:dyDescent="0.2">
      <c r="A199" s="5">
        <v>3</v>
      </c>
      <c r="B199" s="4" t="s">
        <v>1</v>
      </c>
      <c r="C199" s="5" t="s">
        <v>32</v>
      </c>
      <c r="D199" s="8">
        <v>0.25</v>
      </c>
      <c r="E199" s="6">
        <f>Q12</f>
        <v>116.41200000000001</v>
      </c>
      <c r="F199" s="6">
        <f t="shared" si="16"/>
        <v>29.103000000000002</v>
      </c>
    </row>
    <row r="200" spans="1:6" x14ac:dyDescent="0.2">
      <c r="A200" s="5"/>
      <c r="B200" s="4"/>
      <c r="C200" s="4"/>
      <c r="D200" s="295" t="s">
        <v>18</v>
      </c>
      <c r="E200" s="295"/>
      <c r="F200" s="9">
        <f>SUM(F197:F199)</f>
        <v>68.329266000000004</v>
      </c>
    </row>
    <row r="201" spans="1:6" ht="13.5" thickBot="1" x14ac:dyDescent="0.25"/>
    <row r="202" spans="1:6" ht="13.5" thickBot="1" x14ac:dyDescent="0.25">
      <c r="A202" s="11"/>
      <c r="B202" s="12" t="s">
        <v>19</v>
      </c>
      <c r="C202" s="12"/>
      <c r="D202" s="13" t="s">
        <v>94</v>
      </c>
      <c r="E202" s="12"/>
      <c r="F202" s="14">
        <f>F200+F195+F190</f>
        <v>186.585991549</v>
      </c>
    </row>
    <row r="203" spans="1:6" x14ac:dyDescent="0.2">
      <c r="A203" s="15"/>
      <c r="B203" s="15"/>
      <c r="C203" s="15"/>
      <c r="D203" s="16"/>
      <c r="E203" s="15"/>
      <c r="F203" s="17"/>
    </row>
    <row r="204" spans="1:6" x14ac:dyDescent="0.2">
      <c r="A204" s="301" t="s">
        <v>24</v>
      </c>
      <c r="B204" s="301"/>
      <c r="C204" s="301"/>
      <c r="D204" s="301"/>
      <c r="E204" s="301"/>
      <c r="F204" s="20"/>
    </row>
    <row r="206" spans="1:6" x14ac:dyDescent="0.2">
      <c r="A206" s="7" t="s">
        <v>61</v>
      </c>
      <c r="C206" s="7" t="s">
        <v>62</v>
      </c>
      <c r="F206" s="20"/>
    </row>
    <row r="207" spans="1:6" ht="12.75" customHeight="1" x14ac:dyDescent="0.2">
      <c r="A207" s="381">
        <f>+'IPV VIVIENDA'!A18</f>
        <v>9</v>
      </c>
      <c r="B207" s="382" t="str">
        <f>+'IPV VIVIENDA'!B18</f>
        <v>Contrapiso Hormigón fratazado e=7cm en zonas de guardar (apto para recibir cerámico)(Veredines y cochera)</v>
      </c>
      <c r="C207" s="381" t="str">
        <f>+'IPV VIVIENDA'!C18</f>
        <v>m2</v>
      </c>
      <c r="D207" s="383"/>
      <c r="E207" s="384"/>
      <c r="F207" s="384"/>
    </row>
    <row r="208" spans="1:6" x14ac:dyDescent="0.2">
      <c r="A208" s="384"/>
      <c r="B208" s="385"/>
      <c r="C208" s="384"/>
      <c r="D208" s="383"/>
      <c r="E208" s="384"/>
      <c r="F208" s="384"/>
    </row>
    <row r="209" spans="1:6" x14ac:dyDescent="0.2">
      <c r="A209" s="386" t="s">
        <v>5</v>
      </c>
      <c r="B209" s="386" t="s">
        <v>6</v>
      </c>
      <c r="C209" s="386" t="s">
        <v>7</v>
      </c>
      <c r="D209" s="387" t="s">
        <v>8</v>
      </c>
      <c r="E209" s="388" t="s">
        <v>9</v>
      </c>
      <c r="F209" s="388" t="s">
        <v>10</v>
      </c>
    </row>
    <row r="210" spans="1:6" x14ac:dyDescent="0.2">
      <c r="A210" s="386"/>
      <c r="B210" s="386"/>
      <c r="C210" s="386"/>
      <c r="D210" s="387"/>
      <c r="E210" s="388"/>
      <c r="F210" s="388"/>
    </row>
    <row r="211" spans="1:6" x14ac:dyDescent="0.2">
      <c r="A211" s="389" t="s">
        <v>11</v>
      </c>
      <c r="B211" s="390" t="s">
        <v>4</v>
      </c>
      <c r="C211" s="390"/>
      <c r="D211" s="390"/>
      <c r="E211" s="390"/>
      <c r="F211" s="390"/>
    </row>
    <row r="212" spans="1:6" x14ac:dyDescent="0.2">
      <c r="A212" s="389">
        <v>1</v>
      </c>
      <c r="B212" s="391" t="s">
        <v>112</v>
      </c>
      <c r="C212" s="389" t="s">
        <v>113</v>
      </c>
      <c r="D212" s="392">
        <f>SUM(D220:D222)</f>
        <v>0.53</v>
      </c>
      <c r="E212" s="393">
        <f>0.05*F223</f>
        <v>3.4164633000000002</v>
      </c>
      <c r="F212" s="393">
        <f>D212*E212</f>
        <v>1.8107255490000003</v>
      </c>
    </row>
    <row r="213" spans="1:6" x14ac:dyDescent="0.2">
      <c r="A213" s="389"/>
      <c r="B213" s="391"/>
      <c r="C213" s="391"/>
      <c r="D213" s="390" t="s">
        <v>12</v>
      </c>
      <c r="E213" s="390"/>
      <c r="F213" s="394">
        <f>F212</f>
        <v>1.8107255490000003</v>
      </c>
    </row>
    <row r="214" spans="1:6" x14ac:dyDescent="0.2">
      <c r="A214" s="389" t="s">
        <v>13</v>
      </c>
      <c r="B214" s="390" t="s">
        <v>14</v>
      </c>
      <c r="C214" s="390"/>
      <c r="D214" s="390"/>
      <c r="E214" s="390"/>
      <c r="F214" s="390"/>
    </row>
    <row r="215" spans="1:6" x14ac:dyDescent="0.2">
      <c r="A215" s="389"/>
      <c r="B215" s="395" t="s">
        <v>120</v>
      </c>
      <c r="C215" s="389" t="s">
        <v>118</v>
      </c>
      <c r="D215" s="396">
        <v>25</v>
      </c>
      <c r="E215" s="393">
        <f>R17</f>
        <v>2.2751999999999999</v>
      </c>
      <c r="F215" s="393">
        <f>D215*E215</f>
        <v>56.879999999999995</v>
      </c>
    </row>
    <row r="216" spans="1:6" x14ac:dyDescent="0.2">
      <c r="A216" s="389"/>
      <c r="B216" s="395" t="s">
        <v>121</v>
      </c>
      <c r="C216" s="389" t="s">
        <v>122</v>
      </c>
      <c r="D216" s="392">
        <v>0.08</v>
      </c>
      <c r="E216" s="393">
        <f>R18</f>
        <v>406.85</v>
      </c>
      <c r="F216" s="393">
        <f t="shared" ref="F216:F217" si="17">D216*E216</f>
        <v>32.548000000000002</v>
      </c>
    </row>
    <row r="217" spans="1:6" x14ac:dyDescent="0.2">
      <c r="A217" s="389"/>
      <c r="B217" s="395" t="s">
        <v>123</v>
      </c>
      <c r="C217" s="389" t="s">
        <v>122</v>
      </c>
      <c r="D217" s="392">
        <v>0.09</v>
      </c>
      <c r="E217" s="393">
        <f>R20</f>
        <v>300.2</v>
      </c>
      <c r="F217" s="393">
        <f t="shared" si="17"/>
        <v>27.017999999999997</v>
      </c>
    </row>
    <row r="218" spans="1:6" x14ac:dyDescent="0.2">
      <c r="A218" s="389"/>
      <c r="B218" s="391"/>
      <c r="C218" s="391"/>
      <c r="D218" s="390" t="s">
        <v>16</v>
      </c>
      <c r="E218" s="390"/>
      <c r="F218" s="393">
        <f>SUM(F215:F217)</f>
        <v>116.446</v>
      </c>
    </row>
    <row r="219" spans="1:6" x14ac:dyDescent="0.2">
      <c r="A219" s="389" t="s">
        <v>17</v>
      </c>
      <c r="B219" s="390" t="s">
        <v>0</v>
      </c>
      <c r="C219" s="390"/>
      <c r="D219" s="390"/>
      <c r="E219" s="390"/>
      <c r="F219" s="390"/>
    </row>
    <row r="220" spans="1:6" x14ac:dyDescent="0.2">
      <c r="A220" s="389">
        <v>1</v>
      </c>
      <c r="B220" s="391" t="s">
        <v>3</v>
      </c>
      <c r="C220" s="389" t="s">
        <v>32</v>
      </c>
      <c r="D220" s="392">
        <v>0.03</v>
      </c>
      <c r="E220" s="393">
        <f>Q9</f>
        <v>161.40720000000002</v>
      </c>
      <c r="F220" s="393">
        <f>D220*E220</f>
        <v>4.8422160000000005</v>
      </c>
    </row>
    <row r="221" spans="1:6" x14ac:dyDescent="0.2">
      <c r="A221" s="389">
        <v>2</v>
      </c>
      <c r="B221" s="391" t="s">
        <v>2</v>
      </c>
      <c r="C221" s="389" t="s">
        <v>32</v>
      </c>
      <c r="D221" s="392">
        <v>0.25</v>
      </c>
      <c r="E221" s="393">
        <f>Q10</f>
        <v>137.53620000000001</v>
      </c>
      <c r="F221" s="393">
        <f t="shared" ref="F221:F222" si="18">D221*E221</f>
        <v>34.384050000000002</v>
      </c>
    </row>
    <row r="222" spans="1:6" x14ac:dyDescent="0.2">
      <c r="A222" s="389">
        <v>3</v>
      </c>
      <c r="B222" s="391" t="s">
        <v>1</v>
      </c>
      <c r="C222" s="389" t="s">
        <v>32</v>
      </c>
      <c r="D222" s="392">
        <v>0.25</v>
      </c>
      <c r="E222" s="393">
        <f>Q12</f>
        <v>116.41200000000001</v>
      </c>
      <c r="F222" s="393">
        <f t="shared" si="18"/>
        <v>29.103000000000002</v>
      </c>
    </row>
    <row r="223" spans="1:6" x14ac:dyDescent="0.2">
      <c r="A223" s="389"/>
      <c r="B223" s="391"/>
      <c r="C223" s="391"/>
      <c r="D223" s="390" t="s">
        <v>18</v>
      </c>
      <c r="E223" s="390"/>
      <c r="F223" s="394">
        <f>SUM(F220:F222)</f>
        <v>68.329266000000004</v>
      </c>
    </row>
    <row r="224" spans="1:6" ht="13.5" thickBot="1" x14ac:dyDescent="0.25">
      <c r="A224" s="384"/>
      <c r="B224" s="384"/>
      <c r="C224" s="384"/>
      <c r="D224" s="383"/>
      <c r="E224" s="384"/>
      <c r="F224" s="384"/>
    </row>
    <row r="225" spans="1:6" ht="13.5" thickBot="1" x14ac:dyDescent="0.25">
      <c r="A225" s="397"/>
      <c r="B225" s="398" t="s">
        <v>19</v>
      </c>
      <c r="C225" s="398"/>
      <c r="D225" s="399" t="s">
        <v>94</v>
      </c>
      <c r="E225" s="398"/>
      <c r="F225" s="400">
        <f>F213+F218+F223</f>
        <v>186.585991549</v>
      </c>
    </row>
    <row r="227" spans="1:6" x14ac:dyDescent="0.2">
      <c r="A227" s="301" t="s">
        <v>24</v>
      </c>
      <c r="B227" s="301"/>
      <c r="C227" s="301"/>
      <c r="D227" s="301"/>
      <c r="E227" s="301"/>
      <c r="F227" s="20"/>
    </row>
    <row r="229" spans="1:6" x14ac:dyDescent="0.2">
      <c r="A229" s="7" t="s">
        <v>61</v>
      </c>
      <c r="C229" s="7" t="s">
        <v>62</v>
      </c>
      <c r="F229" s="20"/>
    </row>
    <row r="230" spans="1:6" x14ac:dyDescent="0.2">
      <c r="A230" s="22">
        <f>+'IPV VIVIENDA'!A19</f>
        <v>10</v>
      </c>
      <c r="B230" s="22" t="str">
        <f>+'IPV VIVIENDA'!B19</f>
        <v>Capa Aisladora Horizontal y vertical</v>
      </c>
      <c r="C230" s="22" t="str">
        <f>+'IPV VIVIENDA'!C19</f>
        <v>m2</v>
      </c>
    </row>
    <row r="232" spans="1:6" x14ac:dyDescent="0.2">
      <c r="A232" s="293" t="s">
        <v>5</v>
      </c>
      <c r="B232" s="293" t="s">
        <v>6</v>
      </c>
      <c r="C232" s="293" t="s">
        <v>7</v>
      </c>
      <c r="D232" s="292" t="s">
        <v>8</v>
      </c>
      <c r="E232" s="294" t="s">
        <v>9</v>
      </c>
      <c r="F232" s="294" t="s">
        <v>10</v>
      </c>
    </row>
    <row r="233" spans="1:6" x14ac:dyDescent="0.2">
      <c r="A233" s="293"/>
      <c r="B233" s="293"/>
      <c r="C233" s="293"/>
      <c r="D233" s="292"/>
      <c r="E233" s="294"/>
      <c r="F233" s="294"/>
    </row>
    <row r="234" spans="1:6" x14ac:dyDescent="0.2">
      <c r="A234" s="5" t="s">
        <v>11</v>
      </c>
      <c r="B234" s="295" t="s">
        <v>4</v>
      </c>
      <c r="C234" s="295"/>
      <c r="D234" s="295"/>
      <c r="E234" s="295"/>
      <c r="F234" s="295"/>
    </row>
    <row r="235" spans="1:6" x14ac:dyDescent="0.2">
      <c r="A235" s="5">
        <v>1</v>
      </c>
      <c r="B235" s="4" t="s">
        <v>112</v>
      </c>
      <c r="C235" s="5" t="s">
        <v>113</v>
      </c>
      <c r="D235" s="8">
        <f>SUM(D244:D246)</f>
        <v>0.53</v>
      </c>
      <c r="E235" s="6">
        <f>0.05*F247</f>
        <v>3.4164633000000002</v>
      </c>
      <c r="F235" s="6">
        <f>D235*E235</f>
        <v>1.8107255490000003</v>
      </c>
    </row>
    <row r="236" spans="1:6" x14ac:dyDescent="0.2">
      <c r="A236" s="5"/>
      <c r="B236" s="4"/>
      <c r="C236" s="5"/>
      <c r="D236" s="8"/>
      <c r="E236" s="4"/>
      <c r="F236" s="9">
        <f>F235</f>
        <v>1.8107255490000003</v>
      </c>
    </row>
    <row r="237" spans="1:6" x14ac:dyDescent="0.2">
      <c r="A237" s="5"/>
      <c r="B237" s="4"/>
      <c r="C237" s="4"/>
      <c r="D237" s="295" t="s">
        <v>12</v>
      </c>
      <c r="E237" s="295"/>
      <c r="F237" s="9"/>
    </row>
    <row r="238" spans="1:6" x14ac:dyDescent="0.2">
      <c r="A238" s="5" t="s">
        <v>13</v>
      </c>
      <c r="B238" s="295" t="s">
        <v>14</v>
      </c>
      <c r="C238" s="295"/>
      <c r="D238" s="295"/>
      <c r="E238" s="295"/>
      <c r="F238" s="295"/>
    </row>
    <row r="239" spans="1:6" x14ac:dyDescent="0.2">
      <c r="A239" s="5"/>
      <c r="B239" s="87" t="s">
        <v>120</v>
      </c>
      <c r="C239" s="5" t="s">
        <v>118</v>
      </c>
      <c r="D239" s="8">
        <v>11.5</v>
      </c>
      <c r="E239" s="6">
        <f>R17</f>
        <v>2.2751999999999999</v>
      </c>
      <c r="F239" s="6">
        <f>D239*E239</f>
        <v>26.1648</v>
      </c>
    </row>
    <row r="240" spans="1:6" x14ac:dyDescent="0.2">
      <c r="A240" s="5"/>
      <c r="B240" s="87" t="s">
        <v>129</v>
      </c>
      <c r="C240" s="5" t="s">
        <v>130</v>
      </c>
      <c r="D240" s="8">
        <v>0.45</v>
      </c>
      <c r="E240" s="6">
        <f>R51</f>
        <v>16.787500000000001</v>
      </c>
      <c r="F240" s="6">
        <f t="shared" ref="F240:F241" si="19">D240*E240</f>
        <v>7.5543750000000012</v>
      </c>
    </row>
    <row r="241" spans="1:6" x14ac:dyDescent="0.2">
      <c r="A241" s="5"/>
      <c r="B241" s="87" t="s">
        <v>121</v>
      </c>
      <c r="C241" s="5" t="s">
        <v>122</v>
      </c>
      <c r="D241" s="8">
        <v>0.03</v>
      </c>
      <c r="E241" s="6">
        <f>R18</f>
        <v>406.85</v>
      </c>
      <c r="F241" s="6">
        <f t="shared" si="19"/>
        <v>12.205500000000001</v>
      </c>
    </row>
    <row r="242" spans="1:6" x14ac:dyDescent="0.2">
      <c r="A242" s="5"/>
      <c r="B242" s="4"/>
      <c r="C242" s="4"/>
      <c r="D242" s="295" t="s">
        <v>16</v>
      </c>
      <c r="E242" s="295"/>
      <c r="F242" s="6">
        <f>SUM(F239:F241)</f>
        <v>45.924675000000001</v>
      </c>
    </row>
    <row r="243" spans="1:6" x14ac:dyDescent="0.2">
      <c r="A243" s="5" t="s">
        <v>17</v>
      </c>
      <c r="B243" s="295" t="s">
        <v>0</v>
      </c>
      <c r="C243" s="295"/>
      <c r="D243" s="295"/>
      <c r="E243" s="295"/>
      <c r="F243" s="295"/>
    </row>
    <row r="244" spans="1:6" x14ac:dyDescent="0.2">
      <c r="A244" s="5">
        <v>1</v>
      </c>
      <c r="B244" s="4" t="s">
        <v>3</v>
      </c>
      <c r="C244" s="5" t="s">
        <v>32</v>
      </c>
      <c r="D244" s="8">
        <v>0.03</v>
      </c>
      <c r="E244" s="6">
        <f>Q9</f>
        <v>161.40720000000002</v>
      </c>
      <c r="F244" s="6">
        <f>D244*E244</f>
        <v>4.8422160000000005</v>
      </c>
    </row>
    <row r="245" spans="1:6" x14ac:dyDescent="0.2">
      <c r="A245" s="5">
        <v>2</v>
      </c>
      <c r="B245" s="4" t="s">
        <v>2</v>
      </c>
      <c r="C245" s="5" t="s">
        <v>32</v>
      </c>
      <c r="D245" s="8">
        <v>0.25</v>
      </c>
      <c r="E245" s="6">
        <f>Q10</f>
        <v>137.53620000000001</v>
      </c>
      <c r="F245" s="6">
        <f t="shared" ref="F245:F246" si="20">D245*E245</f>
        <v>34.384050000000002</v>
      </c>
    </row>
    <row r="246" spans="1:6" x14ac:dyDescent="0.2">
      <c r="A246" s="5">
        <v>3</v>
      </c>
      <c r="B246" s="4" t="s">
        <v>1</v>
      </c>
      <c r="C246" s="5" t="s">
        <v>32</v>
      </c>
      <c r="D246" s="8">
        <v>0.25</v>
      </c>
      <c r="E246" s="6">
        <f>Q12</f>
        <v>116.41200000000001</v>
      </c>
      <c r="F246" s="6">
        <f t="shared" si="20"/>
        <v>29.103000000000002</v>
      </c>
    </row>
    <row r="247" spans="1:6" x14ac:dyDescent="0.2">
      <c r="A247" s="5"/>
      <c r="B247" s="4"/>
      <c r="C247" s="4"/>
      <c r="D247" s="295" t="s">
        <v>18</v>
      </c>
      <c r="E247" s="295"/>
      <c r="F247" s="9">
        <f>SUM(F244:F246)</f>
        <v>68.329266000000004</v>
      </c>
    </row>
    <row r="248" spans="1:6" ht="13.5" thickBot="1" x14ac:dyDescent="0.25"/>
    <row r="249" spans="1:6" ht="13.5" thickBot="1" x14ac:dyDescent="0.25">
      <c r="A249" s="11"/>
      <c r="B249" s="12" t="s">
        <v>19</v>
      </c>
      <c r="C249" s="12"/>
      <c r="D249" s="13" t="s">
        <v>94</v>
      </c>
      <c r="E249" s="12"/>
      <c r="F249" s="14">
        <f>F236+F242+F247</f>
        <v>116.06466654900001</v>
      </c>
    </row>
    <row r="251" spans="1:6" x14ac:dyDescent="0.2">
      <c r="A251" s="301" t="s">
        <v>24</v>
      </c>
      <c r="B251" s="301"/>
      <c r="C251" s="301"/>
      <c r="D251" s="301"/>
      <c r="E251" s="301"/>
      <c r="F251" s="20"/>
    </row>
    <row r="253" spans="1:6" x14ac:dyDescent="0.2">
      <c r="A253" s="7" t="s">
        <v>61</v>
      </c>
      <c r="C253" s="7" t="s">
        <v>62</v>
      </c>
      <c r="F253" s="20"/>
    </row>
    <row r="254" spans="1:6" x14ac:dyDescent="0.2">
      <c r="A254" s="22">
        <f>+'IPV VIVIENDA'!A20</f>
        <v>11</v>
      </c>
      <c r="B254" s="22" t="str">
        <f>+'IPV VIVIENDA'!B20</f>
        <v>Mampostería de ladrillón de 0,20 m</v>
      </c>
      <c r="C254" s="22" t="str">
        <f>+'IPV VIVIENDA'!C20</f>
        <v>m2</v>
      </c>
    </row>
    <row r="255" spans="1:6" x14ac:dyDescent="0.2">
      <c r="B255" s="7">
        <v>0.3</v>
      </c>
    </row>
    <row r="256" spans="1:6" x14ac:dyDescent="0.2">
      <c r="A256" s="293" t="s">
        <v>5</v>
      </c>
      <c r="B256" s="293" t="s">
        <v>6</v>
      </c>
      <c r="C256" s="293" t="s">
        <v>7</v>
      </c>
      <c r="D256" s="292" t="s">
        <v>8</v>
      </c>
      <c r="E256" s="294" t="s">
        <v>9</v>
      </c>
      <c r="F256" s="294" t="s">
        <v>10</v>
      </c>
    </row>
    <row r="257" spans="1:6" x14ac:dyDescent="0.2">
      <c r="A257" s="293"/>
      <c r="B257" s="293"/>
      <c r="C257" s="293"/>
      <c r="D257" s="292"/>
      <c r="E257" s="294"/>
      <c r="F257" s="294"/>
    </row>
    <row r="258" spans="1:6" x14ac:dyDescent="0.2">
      <c r="A258" s="5" t="s">
        <v>11</v>
      </c>
      <c r="B258" s="295" t="s">
        <v>4</v>
      </c>
      <c r="C258" s="295"/>
      <c r="D258" s="295"/>
      <c r="E258" s="295"/>
      <c r="F258" s="295"/>
    </row>
    <row r="259" spans="1:6" x14ac:dyDescent="0.2">
      <c r="A259" s="5">
        <v>1</v>
      </c>
      <c r="B259" s="4" t="s">
        <v>112</v>
      </c>
      <c r="C259" s="5" t="s">
        <v>113</v>
      </c>
      <c r="D259" s="8">
        <v>0</v>
      </c>
      <c r="E259" s="6">
        <f>0.05*F271</f>
        <v>12.154001400000002</v>
      </c>
      <c r="F259" s="6">
        <f>D259*E259</f>
        <v>0</v>
      </c>
    </row>
    <row r="260" spans="1:6" x14ac:dyDescent="0.2">
      <c r="A260" s="5"/>
      <c r="B260" s="4"/>
      <c r="C260" s="4"/>
      <c r="D260" s="295" t="s">
        <v>12</v>
      </c>
      <c r="E260" s="295"/>
      <c r="F260" s="9">
        <f>F259</f>
        <v>0</v>
      </c>
    </row>
    <row r="261" spans="1:6" x14ac:dyDescent="0.2">
      <c r="A261" s="5" t="s">
        <v>13</v>
      </c>
      <c r="B261" s="295" t="s">
        <v>14</v>
      </c>
      <c r="C261" s="295"/>
      <c r="D261" s="295"/>
      <c r="E261" s="295"/>
      <c r="F261" s="295"/>
    </row>
    <row r="262" spans="1:6" x14ac:dyDescent="0.2">
      <c r="A262" s="5"/>
      <c r="B262" s="4" t="s">
        <v>131</v>
      </c>
      <c r="C262" s="5" t="s">
        <v>133</v>
      </c>
      <c r="D262" s="8">
        <v>3764</v>
      </c>
      <c r="E262" s="6">
        <f>R50</f>
        <v>2.9230000000000005</v>
      </c>
      <c r="F262" s="6">
        <f>D262*E262</f>
        <v>11002.172000000002</v>
      </c>
    </row>
    <row r="263" spans="1:6" x14ac:dyDescent="0.2">
      <c r="A263" s="5"/>
      <c r="B263" s="4" t="s">
        <v>132</v>
      </c>
      <c r="C263" s="5" t="s">
        <v>118</v>
      </c>
      <c r="D263" s="8">
        <v>8.0500000000000007</v>
      </c>
      <c r="E263" s="6">
        <f>R35</f>
        <v>3.95</v>
      </c>
      <c r="F263" s="6">
        <f t="shared" ref="F263:F265" si="21">D263*E263</f>
        <v>31.797500000000003</v>
      </c>
    </row>
    <row r="264" spans="1:6" x14ac:dyDescent="0.2">
      <c r="A264" s="5"/>
      <c r="B264" s="87" t="s">
        <v>121</v>
      </c>
      <c r="C264" s="5" t="s">
        <v>122</v>
      </c>
      <c r="D264" s="8">
        <v>6.9000000000000006E-2</v>
      </c>
      <c r="E264" s="6">
        <f>R18</f>
        <v>406.85</v>
      </c>
      <c r="F264" s="6">
        <f t="shared" si="21"/>
        <v>28.072650000000003</v>
      </c>
    </row>
    <row r="265" spans="1:6" x14ac:dyDescent="0.2">
      <c r="A265" s="5"/>
      <c r="B265" s="87" t="s">
        <v>120</v>
      </c>
      <c r="C265" s="5" t="s">
        <v>118</v>
      </c>
      <c r="D265" s="8">
        <v>1400</v>
      </c>
      <c r="E265" s="6">
        <f>R17</f>
        <v>2.2751999999999999</v>
      </c>
      <c r="F265" s="6">
        <f t="shared" si="21"/>
        <v>3185.2799999999997</v>
      </c>
    </row>
    <row r="266" spans="1:6" x14ac:dyDescent="0.2">
      <c r="A266" s="5"/>
      <c r="B266" s="4"/>
      <c r="C266" s="4"/>
      <c r="D266" s="295" t="s">
        <v>16</v>
      </c>
      <c r="E266" s="295"/>
      <c r="F266" s="6">
        <f>SUM(F262:F265)</f>
        <v>14247.322150000004</v>
      </c>
    </row>
    <row r="267" spans="1:6" x14ac:dyDescent="0.2">
      <c r="A267" s="5" t="s">
        <v>17</v>
      </c>
      <c r="B267" s="295" t="s">
        <v>0</v>
      </c>
      <c r="C267" s="295"/>
      <c r="D267" s="295"/>
      <c r="E267" s="295"/>
      <c r="F267" s="295"/>
    </row>
    <row r="268" spans="1:6" x14ac:dyDescent="0.2">
      <c r="A268" s="5">
        <v>1</v>
      </c>
      <c r="B268" s="4" t="s">
        <v>3</v>
      </c>
      <c r="C268" s="5" t="s">
        <v>32</v>
      </c>
      <c r="D268" s="8">
        <v>0.09</v>
      </c>
      <c r="E268" s="6">
        <f>Q9</f>
        <v>161.40720000000002</v>
      </c>
      <c r="F268" s="6">
        <f>D268*E268</f>
        <v>14.526648000000002</v>
      </c>
    </row>
    <row r="269" spans="1:6" x14ac:dyDescent="0.2">
      <c r="A269" s="5">
        <v>2</v>
      </c>
      <c r="B269" s="4" t="s">
        <v>2</v>
      </c>
      <c r="C269" s="5" t="s">
        <v>32</v>
      </c>
      <c r="D269" s="8">
        <v>0.9</v>
      </c>
      <c r="E269" s="6">
        <f>Q10</f>
        <v>137.53620000000001</v>
      </c>
      <c r="F269" s="6">
        <f t="shared" ref="F269:F270" si="22">D269*E269</f>
        <v>123.78258000000001</v>
      </c>
    </row>
    <row r="270" spans="1:6" x14ac:dyDescent="0.2">
      <c r="A270" s="5">
        <v>3</v>
      </c>
      <c r="B270" s="4" t="s">
        <v>1</v>
      </c>
      <c r="C270" s="5" t="s">
        <v>32</v>
      </c>
      <c r="D270" s="8">
        <v>0.9</v>
      </c>
      <c r="E270" s="6">
        <f>Q12</f>
        <v>116.41200000000001</v>
      </c>
      <c r="F270" s="6">
        <f t="shared" si="22"/>
        <v>104.77080000000001</v>
      </c>
    </row>
    <row r="271" spans="1:6" x14ac:dyDescent="0.2">
      <c r="A271" s="5"/>
      <c r="B271" s="4"/>
      <c r="C271" s="4"/>
      <c r="D271" s="295" t="s">
        <v>18</v>
      </c>
      <c r="E271" s="295"/>
      <c r="F271" s="9">
        <f>SUM(F268:F270)</f>
        <v>243.08002800000003</v>
      </c>
    </row>
    <row r="272" spans="1:6" ht="13.5" thickBot="1" x14ac:dyDescent="0.25"/>
    <row r="273" spans="1:6" ht="13.5" thickBot="1" x14ac:dyDescent="0.25">
      <c r="A273" s="11"/>
      <c r="B273" s="12" t="s">
        <v>19</v>
      </c>
      <c r="C273" s="12"/>
      <c r="D273" s="13" t="s">
        <v>94</v>
      </c>
      <c r="E273" s="12"/>
      <c r="F273" s="14">
        <f>F271+F266+F260</f>
        <v>14490.402178000004</v>
      </c>
    </row>
    <row r="274" spans="1:6" x14ac:dyDescent="0.2">
      <c r="A274" s="15"/>
      <c r="B274" s="15"/>
      <c r="C274" s="15"/>
      <c r="D274" s="16"/>
      <c r="E274" s="15"/>
      <c r="F274" s="17"/>
    </row>
    <row r="275" spans="1:6" x14ac:dyDescent="0.2">
      <c r="A275" s="301" t="s">
        <v>24</v>
      </c>
      <c r="B275" s="301"/>
      <c r="C275" s="301"/>
      <c r="D275" s="301"/>
      <c r="E275" s="301"/>
      <c r="F275" s="20"/>
    </row>
    <row r="277" spans="1:6" x14ac:dyDescent="0.2">
      <c r="A277" s="7" t="s">
        <v>61</v>
      </c>
      <c r="C277" s="7" t="s">
        <v>62</v>
      </c>
    </row>
    <row r="278" spans="1:6" x14ac:dyDescent="0.2">
      <c r="A278" s="22">
        <f>+'IPV VIVIENDA'!A21</f>
        <v>12</v>
      </c>
      <c r="B278" s="22" t="str">
        <f>+'IPV VIVIENDA'!B21</f>
        <v>Mampostería muros de 0,10 m armada</v>
      </c>
      <c r="C278" s="22" t="str">
        <f>+'IPV VIVIENDA'!C21</f>
        <v>m2</v>
      </c>
    </row>
    <row r="280" spans="1:6" x14ac:dyDescent="0.2">
      <c r="A280" s="293" t="s">
        <v>5</v>
      </c>
      <c r="B280" s="293" t="s">
        <v>6</v>
      </c>
      <c r="C280" s="293" t="s">
        <v>7</v>
      </c>
      <c r="D280" s="292" t="s">
        <v>8</v>
      </c>
      <c r="E280" s="294" t="s">
        <v>9</v>
      </c>
      <c r="F280" s="294" t="s">
        <v>10</v>
      </c>
    </row>
    <row r="281" spans="1:6" x14ac:dyDescent="0.2">
      <c r="A281" s="293"/>
      <c r="B281" s="293"/>
      <c r="C281" s="293"/>
      <c r="D281" s="292"/>
      <c r="E281" s="294"/>
      <c r="F281" s="294"/>
    </row>
    <row r="282" spans="1:6" x14ac:dyDescent="0.2">
      <c r="A282" s="5" t="s">
        <v>11</v>
      </c>
      <c r="B282" s="295" t="s">
        <v>4</v>
      </c>
      <c r="C282" s="295"/>
      <c r="D282" s="295"/>
      <c r="E282" s="295"/>
      <c r="F282" s="295"/>
    </row>
    <row r="283" spans="1:6" x14ac:dyDescent="0.2">
      <c r="A283" s="5">
        <v>1</v>
      </c>
      <c r="B283" s="4" t="s">
        <v>112</v>
      </c>
      <c r="C283" s="5" t="s">
        <v>113</v>
      </c>
      <c r="D283" s="8">
        <f>SUM(D292:D294)</f>
        <v>2.1</v>
      </c>
      <c r="E283" s="6">
        <f>F295*0.05</f>
        <v>13.504446000000002</v>
      </c>
      <c r="F283" s="6">
        <f>D283*E283</f>
        <v>28.359336600000006</v>
      </c>
    </row>
    <row r="284" spans="1:6" x14ac:dyDescent="0.2">
      <c r="A284" s="5"/>
      <c r="B284" s="4"/>
      <c r="C284" s="4"/>
      <c r="D284" s="295" t="s">
        <v>12</v>
      </c>
      <c r="E284" s="295"/>
      <c r="F284" s="9">
        <f>F283</f>
        <v>28.359336600000006</v>
      </c>
    </row>
    <row r="285" spans="1:6" x14ac:dyDescent="0.2">
      <c r="A285" s="5" t="s">
        <v>13</v>
      </c>
      <c r="B285" s="295" t="s">
        <v>14</v>
      </c>
      <c r="C285" s="295"/>
      <c r="D285" s="295"/>
      <c r="E285" s="295"/>
      <c r="F285" s="295"/>
    </row>
    <row r="286" spans="1:6" x14ac:dyDescent="0.2">
      <c r="A286" s="5"/>
      <c r="B286" s="4" t="s">
        <v>131</v>
      </c>
      <c r="C286" s="5" t="s">
        <v>133</v>
      </c>
      <c r="D286" s="8">
        <v>180</v>
      </c>
      <c r="E286" s="6">
        <v>2.92</v>
      </c>
      <c r="F286" s="6">
        <f>E286*D286</f>
        <v>525.6</v>
      </c>
    </row>
    <row r="287" spans="1:6" x14ac:dyDescent="0.2">
      <c r="A287" s="5"/>
      <c r="B287" s="4" t="s">
        <v>132</v>
      </c>
      <c r="C287" s="5" t="s">
        <v>118</v>
      </c>
      <c r="D287" s="8">
        <v>47</v>
      </c>
      <c r="E287" s="6">
        <v>3.95</v>
      </c>
      <c r="F287" s="6">
        <f t="shared" ref="F287:F289" si="23">E287*D287</f>
        <v>185.65</v>
      </c>
    </row>
    <row r="288" spans="1:6" x14ac:dyDescent="0.2">
      <c r="A288" s="5"/>
      <c r="B288" s="123" t="s">
        <v>121</v>
      </c>
      <c r="C288" s="5" t="s">
        <v>122</v>
      </c>
      <c r="D288" s="8">
        <v>0.32</v>
      </c>
      <c r="E288" s="6">
        <f>R42</f>
        <v>111.19250000000001</v>
      </c>
      <c r="F288" s="6">
        <f t="shared" si="23"/>
        <v>35.581600000000002</v>
      </c>
    </row>
    <row r="289" spans="1:6" x14ac:dyDescent="0.2">
      <c r="A289" s="5"/>
      <c r="B289" s="123" t="s">
        <v>120</v>
      </c>
      <c r="C289" s="5" t="s">
        <v>118</v>
      </c>
      <c r="D289" s="8">
        <v>28</v>
      </c>
      <c r="E289" s="6">
        <f>R41</f>
        <v>60.237500000000004</v>
      </c>
      <c r="F289" s="6">
        <f t="shared" si="23"/>
        <v>1686.65</v>
      </c>
    </row>
    <row r="290" spans="1:6" x14ac:dyDescent="0.2">
      <c r="A290" s="5"/>
      <c r="B290" s="123"/>
      <c r="C290" s="5"/>
      <c r="D290" s="295" t="s">
        <v>16</v>
      </c>
      <c r="E290" s="295"/>
      <c r="F290" s="6">
        <f>F286+F287+F288+F289</f>
        <v>2433.4816000000001</v>
      </c>
    </row>
    <row r="291" spans="1:6" x14ac:dyDescent="0.2">
      <c r="A291" s="5" t="s">
        <v>17</v>
      </c>
      <c r="B291" s="295" t="s">
        <v>0</v>
      </c>
      <c r="C291" s="295"/>
      <c r="D291" s="295"/>
      <c r="E291" s="295"/>
      <c r="F291" s="295"/>
    </row>
    <row r="292" spans="1:6" x14ac:dyDescent="0.2">
      <c r="A292" s="5">
        <v>1</v>
      </c>
      <c r="B292" s="4" t="s">
        <v>3</v>
      </c>
      <c r="C292" s="5" t="s">
        <v>32</v>
      </c>
      <c r="D292" s="8">
        <v>0.1</v>
      </c>
      <c r="E292" s="6">
        <f>E268</f>
        <v>161.40720000000002</v>
      </c>
      <c r="F292" s="6">
        <f>D292*E292</f>
        <v>16.140720000000002</v>
      </c>
    </row>
    <row r="293" spans="1:6" x14ac:dyDescent="0.2">
      <c r="A293" s="5">
        <v>2</v>
      </c>
      <c r="B293" s="4" t="s">
        <v>2</v>
      </c>
      <c r="C293" s="5" t="s">
        <v>32</v>
      </c>
      <c r="D293" s="8">
        <v>1</v>
      </c>
      <c r="E293" s="6">
        <f>E269</f>
        <v>137.53620000000001</v>
      </c>
      <c r="F293" s="6">
        <f t="shared" ref="F293:F294" si="24">D293*E293</f>
        <v>137.53620000000001</v>
      </c>
    </row>
    <row r="294" spans="1:6" x14ac:dyDescent="0.2">
      <c r="A294" s="5">
        <v>3</v>
      </c>
      <c r="B294" s="4" t="s">
        <v>1</v>
      </c>
      <c r="C294" s="5" t="s">
        <v>32</v>
      </c>
      <c r="D294" s="8">
        <f>+D293</f>
        <v>1</v>
      </c>
      <c r="E294" s="6">
        <f>E270</f>
        <v>116.41200000000001</v>
      </c>
      <c r="F294" s="6">
        <f t="shared" si="24"/>
        <v>116.41200000000001</v>
      </c>
    </row>
    <row r="295" spans="1:6" x14ac:dyDescent="0.2">
      <c r="A295" s="5"/>
      <c r="B295" s="4"/>
      <c r="C295" s="4"/>
      <c r="D295" s="295" t="s">
        <v>18</v>
      </c>
      <c r="E295" s="295"/>
      <c r="F295" s="9">
        <f>F292+F293+F294</f>
        <v>270.08892000000003</v>
      </c>
    </row>
    <row r="296" spans="1:6" ht="13.5" thickBot="1" x14ac:dyDescent="0.25"/>
    <row r="297" spans="1:6" ht="13.5" thickBot="1" x14ac:dyDescent="0.25">
      <c r="A297" s="11"/>
      <c r="B297" s="12" t="s">
        <v>19</v>
      </c>
      <c r="C297" s="12"/>
      <c r="D297" s="13" t="s">
        <v>94</v>
      </c>
      <c r="E297" s="12"/>
      <c r="F297" s="14">
        <f>F284+F290+F295</f>
        <v>2731.9298566000002</v>
      </c>
    </row>
    <row r="298" spans="1:6" x14ac:dyDescent="0.2">
      <c r="A298" s="15"/>
      <c r="B298" s="15"/>
      <c r="C298" s="15"/>
      <c r="D298" s="16"/>
      <c r="E298" s="15"/>
      <c r="F298" s="17"/>
    </row>
    <row r="299" spans="1:6" x14ac:dyDescent="0.2">
      <c r="A299" s="301" t="s">
        <v>24</v>
      </c>
      <c r="B299" s="301"/>
      <c r="C299" s="301"/>
      <c r="D299" s="301"/>
      <c r="E299" s="301"/>
      <c r="F299" s="20"/>
    </row>
    <row r="301" spans="1:6" x14ac:dyDescent="0.2">
      <c r="A301" s="7" t="s">
        <v>61</v>
      </c>
      <c r="C301" s="7" t="s">
        <v>62</v>
      </c>
      <c r="F301" s="20"/>
    </row>
    <row r="302" spans="1:6" x14ac:dyDescent="0.2">
      <c r="A302" s="22">
        <f>+'IPV VIVIENDA'!A22</f>
        <v>13</v>
      </c>
      <c r="B302" s="22" t="str">
        <f>+'IPV VIVIENDA'!B22</f>
        <v>Columnas de Encadenado, enmarcado y carga</v>
      </c>
      <c r="C302" s="22" t="str">
        <f>+'IPV VIVIENDA'!C22</f>
        <v>m3</v>
      </c>
    </row>
    <row r="304" spans="1:6" x14ac:dyDescent="0.2">
      <c r="A304" s="293" t="s">
        <v>5</v>
      </c>
      <c r="B304" s="293" t="s">
        <v>6</v>
      </c>
      <c r="C304" s="293" t="s">
        <v>7</v>
      </c>
      <c r="D304" s="292" t="s">
        <v>8</v>
      </c>
      <c r="E304" s="294" t="s">
        <v>9</v>
      </c>
      <c r="F304" s="294" t="s">
        <v>10</v>
      </c>
    </row>
    <row r="305" spans="1:6" x14ac:dyDescent="0.2">
      <c r="A305" s="293"/>
      <c r="B305" s="293"/>
      <c r="C305" s="293"/>
      <c r="D305" s="292"/>
      <c r="E305" s="294"/>
      <c r="F305" s="294"/>
    </row>
    <row r="306" spans="1:6" x14ac:dyDescent="0.2">
      <c r="A306" s="5" t="s">
        <v>11</v>
      </c>
      <c r="B306" s="295" t="s">
        <v>4</v>
      </c>
      <c r="C306" s="295"/>
      <c r="D306" s="295"/>
      <c r="E306" s="295"/>
      <c r="F306" s="295"/>
    </row>
    <row r="307" spans="1:6" x14ac:dyDescent="0.2">
      <c r="A307" s="5">
        <v>1</v>
      </c>
      <c r="B307" s="4" t="s">
        <v>112</v>
      </c>
      <c r="C307" s="5" t="s">
        <v>113</v>
      </c>
      <c r="D307" s="8">
        <f>SUM(D323:D325)</f>
        <v>23</v>
      </c>
      <c r="E307" s="6">
        <f>0.05*F326</f>
        <v>147.74187000000003</v>
      </c>
      <c r="F307" s="6">
        <f>D307*E307</f>
        <v>3398.0630100000008</v>
      </c>
    </row>
    <row r="308" spans="1:6" x14ac:dyDescent="0.2">
      <c r="A308" s="5"/>
      <c r="B308" s="4"/>
      <c r="C308" s="4"/>
      <c r="D308" s="295" t="s">
        <v>12</v>
      </c>
      <c r="E308" s="295"/>
      <c r="F308" s="9">
        <f>F307</f>
        <v>3398.0630100000008</v>
      </c>
    </row>
    <row r="309" spans="1:6" x14ac:dyDescent="0.2">
      <c r="A309" s="5" t="s">
        <v>13</v>
      </c>
      <c r="B309" s="295" t="s">
        <v>14</v>
      </c>
      <c r="C309" s="295"/>
      <c r="D309" s="295"/>
      <c r="E309" s="295"/>
      <c r="F309" s="295"/>
    </row>
    <row r="310" spans="1:6" x14ac:dyDescent="0.2">
      <c r="A310" s="5"/>
      <c r="B310" s="87" t="s">
        <v>125</v>
      </c>
      <c r="C310" s="5" t="s">
        <v>118</v>
      </c>
      <c r="D310" s="28">
        <v>0.3</v>
      </c>
      <c r="E310" s="115">
        <f>R28</f>
        <v>36.340000000000003</v>
      </c>
      <c r="F310" s="115">
        <f>D310*E310</f>
        <v>10.902000000000001</v>
      </c>
    </row>
    <row r="311" spans="1:6" x14ac:dyDescent="0.2">
      <c r="A311" s="5"/>
      <c r="B311" s="87" t="s">
        <v>126</v>
      </c>
      <c r="C311" s="5" t="s">
        <v>118</v>
      </c>
      <c r="D311" s="28">
        <v>75</v>
      </c>
      <c r="E311" s="115">
        <f>R29</f>
        <v>21.137837837837836</v>
      </c>
      <c r="F311" s="115">
        <f>D311*E311</f>
        <v>1585.3378378378377</v>
      </c>
    </row>
    <row r="312" spans="1:6" x14ac:dyDescent="0.2">
      <c r="A312" s="5"/>
      <c r="B312" s="87"/>
      <c r="C312" s="5"/>
      <c r="D312" s="8"/>
      <c r="E312" s="6"/>
      <c r="F312" s="115"/>
    </row>
    <row r="313" spans="1:6" x14ac:dyDescent="0.2">
      <c r="A313" s="5"/>
      <c r="B313" s="87" t="s">
        <v>125</v>
      </c>
      <c r="C313" s="5" t="s">
        <v>118</v>
      </c>
      <c r="D313" s="8">
        <v>0.3</v>
      </c>
      <c r="E313" s="6">
        <f>R28</f>
        <v>36.340000000000003</v>
      </c>
      <c r="F313" s="115">
        <f t="shared" ref="F313:F320" si="25">D313*E313</f>
        <v>10.902000000000001</v>
      </c>
    </row>
    <row r="314" spans="1:6" x14ac:dyDescent="0.2">
      <c r="A314" s="5"/>
      <c r="B314" s="4" t="s">
        <v>115</v>
      </c>
      <c r="C314" s="5" t="s">
        <v>116</v>
      </c>
      <c r="D314" s="8">
        <v>2.75</v>
      </c>
      <c r="E314" s="6">
        <f>R22</f>
        <v>90.850000000000009</v>
      </c>
      <c r="F314" s="115">
        <f t="shared" si="25"/>
        <v>249.83750000000003</v>
      </c>
    </row>
    <row r="315" spans="1:6" x14ac:dyDescent="0.2">
      <c r="A315" s="5"/>
      <c r="B315" s="4" t="s">
        <v>117</v>
      </c>
      <c r="C315" s="5" t="s">
        <v>118</v>
      </c>
      <c r="D315" s="8">
        <v>1.4</v>
      </c>
      <c r="E315" s="6">
        <f>R27</f>
        <v>49.059000000000005</v>
      </c>
      <c r="F315" s="115">
        <f t="shared" si="25"/>
        <v>68.682600000000008</v>
      </c>
    </row>
    <row r="316" spans="1:6" x14ac:dyDescent="0.2">
      <c r="A316" s="5"/>
      <c r="B316" s="4" t="s">
        <v>134</v>
      </c>
      <c r="C316" s="5" t="s">
        <v>128</v>
      </c>
      <c r="D316" s="8">
        <v>2.6</v>
      </c>
      <c r="E316" s="6">
        <f>R23</f>
        <v>29.009836065573776</v>
      </c>
      <c r="F316" s="115">
        <f t="shared" si="25"/>
        <v>75.425573770491823</v>
      </c>
    </row>
    <row r="317" spans="1:6" x14ac:dyDescent="0.2">
      <c r="A317" s="5"/>
      <c r="B317" s="4"/>
      <c r="C317" s="5"/>
      <c r="D317" s="8"/>
      <c r="E317" s="6"/>
      <c r="F317" s="115"/>
    </row>
    <row r="318" spans="1:6" x14ac:dyDescent="0.2">
      <c r="A318" s="5"/>
      <c r="B318" s="87" t="s">
        <v>120</v>
      </c>
      <c r="C318" s="5" t="s">
        <v>118</v>
      </c>
      <c r="D318" s="91">
        <v>1.05</v>
      </c>
      <c r="E318" s="6">
        <v>22.8</v>
      </c>
      <c r="F318" s="115">
        <f t="shared" si="25"/>
        <v>23.94</v>
      </c>
    </row>
    <row r="319" spans="1:6" x14ac:dyDescent="0.2">
      <c r="A319" s="5"/>
      <c r="B319" s="87" t="s">
        <v>121</v>
      </c>
      <c r="C319" s="5" t="s">
        <v>122</v>
      </c>
      <c r="D319" s="91">
        <v>0.8</v>
      </c>
      <c r="E319" s="6">
        <f>R18</f>
        <v>406.85</v>
      </c>
      <c r="F319" s="115">
        <f t="shared" si="25"/>
        <v>325.48</v>
      </c>
    </row>
    <row r="320" spans="1:6" x14ac:dyDescent="0.2">
      <c r="A320" s="5"/>
      <c r="B320" s="87" t="s">
        <v>123</v>
      </c>
      <c r="C320" s="5" t="s">
        <v>122</v>
      </c>
      <c r="D320" s="91">
        <v>0.6</v>
      </c>
      <c r="E320" s="6">
        <f>R20</f>
        <v>300.2</v>
      </c>
      <c r="F320" s="115">
        <f t="shared" si="25"/>
        <v>180.11999999999998</v>
      </c>
    </row>
    <row r="321" spans="1:6" x14ac:dyDescent="0.2">
      <c r="A321" s="5"/>
      <c r="B321" s="4"/>
      <c r="C321" s="4"/>
      <c r="D321" s="295" t="s">
        <v>16</v>
      </c>
      <c r="E321" s="295"/>
      <c r="F321" s="6">
        <f>SUM(F310:F320)</f>
        <v>2530.6275116083298</v>
      </c>
    </row>
    <row r="322" spans="1:6" x14ac:dyDescent="0.2">
      <c r="A322" s="5" t="s">
        <v>17</v>
      </c>
      <c r="B322" s="296" t="s">
        <v>0</v>
      </c>
      <c r="C322" s="297"/>
      <c r="D322" s="297"/>
      <c r="E322" s="297"/>
      <c r="F322" s="298"/>
    </row>
    <row r="323" spans="1:6" x14ac:dyDescent="0.2">
      <c r="A323" s="5">
        <v>1</v>
      </c>
      <c r="B323" s="4" t="s">
        <v>3</v>
      </c>
      <c r="C323" s="5" t="s">
        <v>32</v>
      </c>
      <c r="D323" s="8">
        <v>1</v>
      </c>
      <c r="E323" s="6">
        <f>Q9</f>
        <v>161.40720000000002</v>
      </c>
      <c r="F323" s="6">
        <f>D323*E323</f>
        <v>161.40720000000002</v>
      </c>
    </row>
    <row r="324" spans="1:6" x14ac:dyDescent="0.2">
      <c r="A324" s="5">
        <v>2</v>
      </c>
      <c r="B324" s="4" t="s">
        <v>2</v>
      </c>
      <c r="C324" s="5" t="s">
        <v>32</v>
      </c>
      <c r="D324" s="8">
        <v>11</v>
      </c>
      <c r="E324" s="6">
        <f>Q10</f>
        <v>137.53620000000001</v>
      </c>
      <c r="F324" s="6">
        <f t="shared" ref="F324:F325" si="26">D324*E324</f>
        <v>1512.8982000000001</v>
      </c>
    </row>
    <row r="325" spans="1:6" x14ac:dyDescent="0.2">
      <c r="A325" s="5">
        <v>3</v>
      </c>
      <c r="B325" s="4" t="s">
        <v>1</v>
      </c>
      <c r="C325" s="5" t="s">
        <v>32</v>
      </c>
      <c r="D325" s="8">
        <v>11</v>
      </c>
      <c r="E325" s="6">
        <f>Q12</f>
        <v>116.41200000000001</v>
      </c>
      <c r="F325" s="6">
        <f t="shared" si="26"/>
        <v>1280.5320000000002</v>
      </c>
    </row>
    <row r="326" spans="1:6" x14ac:dyDescent="0.2">
      <c r="A326" s="5"/>
      <c r="B326" s="4"/>
      <c r="C326" s="4"/>
      <c r="D326" s="295" t="s">
        <v>18</v>
      </c>
      <c r="E326" s="295"/>
      <c r="F326" s="9">
        <f>SUM(F323:F325)</f>
        <v>2954.8374000000003</v>
      </c>
    </row>
    <row r="327" spans="1:6" ht="13.5" thickBot="1" x14ac:dyDescent="0.25"/>
    <row r="328" spans="1:6" ht="13.5" thickBot="1" x14ac:dyDescent="0.25">
      <c r="A328" s="11"/>
      <c r="B328" s="12" t="s">
        <v>19</v>
      </c>
      <c r="C328" s="12"/>
      <c r="D328" s="13" t="s">
        <v>94</v>
      </c>
      <c r="E328" s="12"/>
      <c r="F328" s="14">
        <f>F326+F321+F308</f>
        <v>8883.5279216083309</v>
      </c>
    </row>
    <row r="330" spans="1:6" x14ac:dyDescent="0.2">
      <c r="A330" s="301" t="s">
        <v>24</v>
      </c>
      <c r="B330" s="301"/>
      <c r="C330" s="301"/>
      <c r="D330" s="301"/>
      <c r="E330" s="301"/>
      <c r="F330" s="20"/>
    </row>
    <row r="331" spans="1:6" x14ac:dyDescent="0.2">
      <c r="A331" s="7" t="s">
        <v>61</v>
      </c>
      <c r="C331" s="7" t="s">
        <v>62</v>
      </c>
      <c r="F331" s="20"/>
    </row>
    <row r="332" spans="1:6" x14ac:dyDescent="0.2">
      <c r="A332" s="31">
        <f>+'IPV VIVIENDA'!A23</f>
        <v>14</v>
      </c>
      <c r="B332" s="315" t="str">
        <f>+'IPV VIVIENDA'!B23</f>
        <v>Vigas de Encadenado Superior, Dintel y Carga</v>
      </c>
      <c r="C332" s="31" t="str">
        <f>+'IPV VIVIENDA'!C23</f>
        <v>m3</v>
      </c>
    </row>
    <row r="333" spans="1:6" x14ac:dyDescent="0.2">
      <c r="A333" s="31"/>
      <c r="B333" s="316"/>
      <c r="C333" s="31"/>
    </row>
    <row r="334" spans="1:6" x14ac:dyDescent="0.2">
      <c r="A334" s="293" t="s">
        <v>5</v>
      </c>
      <c r="B334" s="293" t="s">
        <v>6</v>
      </c>
      <c r="C334" s="293" t="s">
        <v>7</v>
      </c>
      <c r="D334" s="292" t="s">
        <v>8</v>
      </c>
      <c r="E334" s="294" t="s">
        <v>9</v>
      </c>
      <c r="F334" s="294" t="s">
        <v>10</v>
      </c>
    </row>
    <row r="335" spans="1:6" x14ac:dyDescent="0.2">
      <c r="A335" s="293"/>
      <c r="B335" s="293"/>
      <c r="C335" s="293"/>
      <c r="D335" s="292"/>
      <c r="E335" s="294"/>
      <c r="F335" s="294"/>
    </row>
    <row r="336" spans="1:6" x14ac:dyDescent="0.2">
      <c r="A336" s="5" t="s">
        <v>11</v>
      </c>
      <c r="B336" s="296" t="s">
        <v>4</v>
      </c>
      <c r="C336" s="297"/>
      <c r="D336" s="297"/>
      <c r="E336" s="297"/>
      <c r="F336" s="298"/>
    </row>
    <row r="337" spans="1:6" x14ac:dyDescent="0.2">
      <c r="A337" s="5">
        <v>1</v>
      </c>
      <c r="B337" s="4" t="s">
        <v>112</v>
      </c>
      <c r="C337" s="5" t="s">
        <v>113</v>
      </c>
      <c r="D337" s="8">
        <f>SUM(D354:D356)</f>
        <v>23</v>
      </c>
      <c r="E337" s="6">
        <f>0.05*F357</f>
        <v>147.74187000000003</v>
      </c>
      <c r="F337" s="6">
        <f>D337*E337</f>
        <v>3398.0630100000008</v>
      </c>
    </row>
    <row r="338" spans="1:6" x14ac:dyDescent="0.2">
      <c r="A338" s="5"/>
      <c r="B338" s="4"/>
      <c r="C338" s="4"/>
      <c r="D338" s="295" t="s">
        <v>12</v>
      </c>
      <c r="E338" s="295"/>
      <c r="F338" s="9">
        <f>F337</f>
        <v>3398.0630100000008</v>
      </c>
    </row>
    <row r="339" spans="1:6" x14ac:dyDescent="0.2">
      <c r="A339" s="5" t="s">
        <v>13</v>
      </c>
      <c r="B339" s="296" t="s">
        <v>14</v>
      </c>
      <c r="C339" s="297"/>
      <c r="D339" s="297"/>
      <c r="E339" s="297"/>
      <c r="F339" s="298"/>
    </row>
    <row r="340" spans="1:6" x14ac:dyDescent="0.2">
      <c r="A340" s="5"/>
      <c r="B340" s="4"/>
      <c r="C340" s="5"/>
      <c r="D340" s="8"/>
      <c r="E340" s="6"/>
      <c r="F340" s="6"/>
    </row>
    <row r="341" spans="1:6" x14ac:dyDescent="0.2">
      <c r="A341" s="5"/>
      <c r="B341" s="92" t="s">
        <v>141</v>
      </c>
      <c r="C341" s="5" t="s">
        <v>118</v>
      </c>
      <c r="D341" s="8">
        <v>0.3</v>
      </c>
      <c r="E341" s="6">
        <f>R28</f>
        <v>36.340000000000003</v>
      </c>
      <c r="F341" s="6">
        <f>E341*D341</f>
        <v>10.902000000000001</v>
      </c>
    </row>
    <row r="342" spans="1:6" x14ac:dyDescent="0.2">
      <c r="A342" s="5"/>
      <c r="B342" s="92" t="s">
        <v>126</v>
      </c>
      <c r="C342" s="5" t="s">
        <v>118</v>
      </c>
      <c r="D342" s="8">
        <v>60</v>
      </c>
      <c r="E342" s="6">
        <f>R29</f>
        <v>21.137837837837836</v>
      </c>
      <c r="F342" s="6">
        <f t="shared" ref="F342:F351" si="27">E342*D342</f>
        <v>1268.2702702702702</v>
      </c>
    </row>
    <row r="343" spans="1:6" x14ac:dyDescent="0.2">
      <c r="A343" s="5"/>
      <c r="B343" s="92"/>
      <c r="C343" s="5"/>
      <c r="D343" s="8"/>
      <c r="E343" s="6"/>
      <c r="F343" s="6"/>
    </row>
    <row r="344" spans="1:6" x14ac:dyDescent="0.2">
      <c r="A344" s="5"/>
      <c r="B344" s="92" t="s">
        <v>141</v>
      </c>
      <c r="C344" s="5" t="s">
        <v>118</v>
      </c>
      <c r="D344" s="8">
        <v>0.2</v>
      </c>
      <c r="E344" s="6">
        <f>R28</f>
        <v>36.340000000000003</v>
      </c>
      <c r="F344" s="6">
        <f t="shared" si="27"/>
        <v>7.2680000000000007</v>
      </c>
    </row>
    <row r="345" spans="1:6" x14ac:dyDescent="0.2">
      <c r="A345" s="5"/>
      <c r="B345" s="4" t="s">
        <v>115</v>
      </c>
      <c r="C345" s="5" t="s">
        <v>116</v>
      </c>
      <c r="D345" s="8">
        <v>2.75</v>
      </c>
      <c r="E345" s="6">
        <f>R22</f>
        <v>90.850000000000009</v>
      </c>
      <c r="F345" s="6">
        <f t="shared" si="27"/>
        <v>249.83750000000003</v>
      </c>
    </row>
    <row r="346" spans="1:6" x14ac:dyDescent="0.2">
      <c r="A346" s="5"/>
      <c r="B346" s="4" t="s">
        <v>142</v>
      </c>
      <c r="C346" s="5" t="s">
        <v>118</v>
      </c>
      <c r="D346" s="8">
        <v>2</v>
      </c>
      <c r="E346" s="6">
        <f>R27</f>
        <v>49.059000000000005</v>
      </c>
      <c r="F346" s="6">
        <f t="shared" si="27"/>
        <v>98.118000000000009</v>
      </c>
    </row>
    <row r="347" spans="1:6" x14ac:dyDescent="0.2">
      <c r="A347" s="5"/>
      <c r="B347" s="4" t="s">
        <v>127</v>
      </c>
      <c r="C347" s="5" t="s">
        <v>128</v>
      </c>
      <c r="D347" s="8">
        <v>2.0499999999999998</v>
      </c>
      <c r="E347" s="6">
        <f>R24</f>
        <v>79</v>
      </c>
      <c r="F347" s="6">
        <f t="shared" si="27"/>
        <v>161.94999999999999</v>
      </c>
    </row>
    <row r="348" spans="1:6" x14ac:dyDescent="0.2">
      <c r="A348" s="5"/>
      <c r="B348" s="4"/>
      <c r="C348" s="5"/>
      <c r="D348" s="8"/>
      <c r="E348" s="6"/>
      <c r="F348" s="6"/>
    </row>
    <row r="349" spans="1:6" x14ac:dyDescent="0.2">
      <c r="A349" s="5"/>
      <c r="B349" s="92" t="s">
        <v>120</v>
      </c>
      <c r="C349" s="5" t="s">
        <v>308</v>
      </c>
      <c r="D349" s="8">
        <v>1.05</v>
      </c>
      <c r="E349" s="6">
        <v>22.5</v>
      </c>
      <c r="F349" s="6">
        <f t="shared" si="27"/>
        <v>23.625</v>
      </c>
    </row>
    <row r="350" spans="1:6" x14ac:dyDescent="0.2">
      <c r="A350" s="5"/>
      <c r="B350" s="92" t="s">
        <v>121</v>
      </c>
      <c r="C350" s="5" t="s">
        <v>122</v>
      </c>
      <c r="D350" s="8">
        <v>0.6</v>
      </c>
      <c r="E350" s="6">
        <f>R18</f>
        <v>406.85</v>
      </c>
      <c r="F350" s="6">
        <f t="shared" si="27"/>
        <v>244.11</v>
      </c>
    </row>
    <row r="351" spans="1:6" x14ac:dyDescent="0.2">
      <c r="A351" s="5"/>
      <c r="B351" s="92" t="s">
        <v>123</v>
      </c>
      <c r="C351" s="5" t="s">
        <v>122</v>
      </c>
      <c r="D351" s="8">
        <v>0.8</v>
      </c>
      <c r="E351" s="6">
        <f>R20</f>
        <v>300.2</v>
      </c>
      <c r="F351" s="6">
        <f t="shared" si="27"/>
        <v>240.16</v>
      </c>
    </row>
    <row r="352" spans="1:6" x14ac:dyDescent="0.2">
      <c r="A352" s="5"/>
      <c r="B352" s="4"/>
      <c r="C352" s="4"/>
      <c r="D352" s="295" t="s">
        <v>16</v>
      </c>
      <c r="E352" s="295"/>
      <c r="F352" s="6">
        <f>SUM(F341:F351)</f>
        <v>2304.2407702702703</v>
      </c>
    </row>
    <row r="353" spans="1:6" x14ac:dyDescent="0.2">
      <c r="A353" s="5" t="s">
        <v>17</v>
      </c>
      <c r="B353" s="296" t="s">
        <v>0</v>
      </c>
      <c r="C353" s="297"/>
      <c r="D353" s="297"/>
      <c r="E353" s="297"/>
      <c r="F353" s="298"/>
    </row>
    <row r="354" spans="1:6" x14ac:dyDescent="0.2">
      <c r="A354" s="5">
        <v>1</v>
      </c>
      <c r="B354" s="4" t="s">
        <v>3</v>
      </c>
      <c r="C354" s="5" t="s">
        <v>32</v>
      </c>
      <c r="D354" s="8">
        <v>1</v>
      </c>
      <c r="E354" s="6">
        <f>Q9</f>
        <v>161.40720000000002</v>
      </c>
      <c r="F354" s="6">
        <f>D354*E354</f>
        <v>161.40720000000002</v>
      </c>
    </row>
    <row r="355" spans="1:6" x14ac:dyDescent="0.2">
      <c r="A355" s="5">
        <v>2</v>
      </c>
      <c r="B355" s="4" t="s">
        <v>2</v>
      </c>
      <c r="C355" s="5" t="s">
        <v>32</v>
      </c>
      <c r="D355" s="8">
        <v>11</v>
      </c>
      <c r="E355" s="6">
        <f>Q10</f>
        <v>137.53620000000001</v>
      </c>
      <c r="F355" s="6">
        <f t="shared" ref="F355:F356" si="28">D355*E355</f>
        <v>1512.8982000000001</v>
      </c>
    </row>
    <row r="356" spans="1:6" x14ac:dyDescent="0.2">
      <c r="A356" s="5">
        <v>3</v>
      </c>
      <c r="B356" s="4" t="s">
        <v>1</v>
      </c>
      <c r="C356" s="5" t="s">
        <v>32</v>
      </c>
      <c r="D356" s="8">
        <v>11</v>
      </c>
      <c r="E356" s="6">
        <f>Q12</f>
        <v>116.41200000000001</v>
      </c>
      <c r="F356" s="6">
        <f t="shared" si="28"/>
        <v>1280.5320000000002</v>
      </c>
    </row>
    <row r="357" spans="1:6" x14ac:dyDescent="0.2">
      <c r="A357" s="5"/>
      <c r="B357" s="4"/>
      <c r="C357" s="4"/>
      <c r="D357" s="295" t="s">
        <v>18</v>
      </c>
      <c r="E357" s="295"/>
      <c r="F357" s="9">
        <f>SUM(F354:F356)</f>
        <v>2954.8374000000003</v>
      </c>
    </row>
    <row r="358" spans="1:6" ht="13.5" thickBot="1" x14ac:dyDescent="0.25"/>
    <row r="359" spans="1:6" ht="13.5" thickBot="1" x14ac:dyDescent="0.25">
      <c r="A359" s="11"/>
      <c r="B359" s="12" t="s">
        <v>19</v>
      </c>
      <c r="C359" s="12"/>
      <c r="D359" s="13" t="s">
        <v>94</v>
      </c>
      <c r="E359" s="12"/>
      <c r="F359" s="14">
        <f>F357+F352+F338</f>
        <v>8657.1411802702714</v>
      </c>
    </row>
    <row r="360" spans="1:6" x14ac:dyDescent="0.2">
      <c r="A360" s="15"/>
      <c r="B360" s="15"/>
      <c r="C360" s="15"/>
      <c r="D360" s="16"/>
      <c r="E360" s="15"/>
      <c r="F360" s="17"/>
    </row>
    <row r="361" spans="1:6" x14ac:dyDescent="0.2">
      <c r="A361" s="301" t="s">
        <v>24</v>
      </c>
      <c r="B361" s="301"/>
      <c r="C361" s="301"/>
      <c r="D361" s="301"/>
      <c r="E361" s="301"/>
      <c r="F361" s="20"/>
    </row>
    <row r="362" spans="1:6" x14ac:dyDescent="0.2">
      <c r="A362" s="7" t="s">
        <v>61</v>
      </c>
      <c r="C362" s="7" t="s">
        <v>62</v>
      </c>
      <c r="F362" s="20"/>
    </row>
    <row r="363" spans="1:6" x14ac:dyDescent="0.2">
      <c r="A363" s="22">
        <f>+'IPV VIVIENDA'!A24</f>
        <v>15</v>
      </c>
      <c r="B363" s="304" t="str">
        <f>+'IPV VIVIENDA'!B24</f>
        <v>Losa de Hº Aº vista s/oquedades (incluye acceso)</v>
      </c>
      <c r="C363" s="22" t="str">
        <f>+'IPV VIVIENDA'!C24</f>
        <v>m3</v>
      </c>
    </row>
    <row r="364" spans="1:6" x14ac:dyDescent="0.2">
      <c r="B364" s="305"/>
    </row>
    <row r="365" spans="1:6" x14ac:dyDescent="0.2">
      <c r="A365" s="293" t="s">
        <v>5</v>
      </c>
      <c r="B365" s="293" t="s">
        <v>6</v>
      </c>
      <c r="C365" s="293" t="s">
        <v>7</v>
      </c>
      <c r="D365" s="292" t="s">
        <v>8</v>
      </c>
      <c r="E365" s="294" t="s">
        <v>9</v>
      </c>
      <c r="F365" s="294" t="s">
        <v>10</v>
      </c>
    </row>
    <row r="366" spans="1:6" x14ac:dyDescent="0.2">
      <c r="A366" s="293"/>
      <c r="B366" s="293"/>
      <c r="C366" s="293"/>
      <c r="D366" s="292"/>
      <c r="E366" s="294"/>
      <c r="F366" s="294"/>
    </row>
    <row r="367" spans="1:6" x14ac:dyDescent="0.2">
      <c r="A367" s="5" t="s">
        <v>11</v>
      </c>
      <c r="B367" s="296" t="s">
        <v>4</v>
      </c>
      <c r="C367" s="297"/>
      <c r="D367" s="297"/>
      <c r="E367" s="297"/>
      <c r="F367" s="298"/>
    </row>
    <row r="368" spans="1:6" x14ac:dyDescent="0.2">
      <c r="A368" s="5">
        <v>1</v>
      </c>
      <c r="B368" s="4" t="s">
        <v>112</v>
      </c>
      <c r="C368" s="5" t="s">
        <v>113</v>
      </c>
      <c r="D368" s="8">
        <f>SUM(D383:D385)</f>
        <v>23</v>
      </c>
      <c r="E368" s="6">
        <f>0.05*F386</f>
        <v>147.74187000000003</v>
      </c>
      <c r="F368" s="6">
        <f>D368*E368</f>
        <v>3398.0630100000008</v>
      </c>
    </row>
    <row r="369" spans="1:6" x14ac:dyDescent="0.2">
      <c r="A369" s="5"/>
      <c r="B369" s="4"/>
      <c r="C369" s="4"/>
      <c r="D369" s="295" t="s">
        <v>12</v>
      </c>
      <c r="E369" s="295"/>
      <c r="F369" s="9">
        <f>F368</f>
        <v>3398.0630100000008</v>
      </c>
    </row>
    <row r="370" spans="1:6" x14ac:dyDescent="0.2">
      <c r="A370" s="5" t="s">
        <v>13</v>
      </c>
      <c r="B370" s="296" t="s">
        <v>14</v>
      </c>
      <c r="C370" s="297"/>
      <c r="D370" s="297"/>
      <c r="E370" s="297"/>
      <c r="F370" s="298"/>
    </row>
    <row r="371" spans="1:6" x14ac:dyDescent="0.2">
      <c r="A371" s="5"/>
      <c r="B371" s="92" t="s">
        <v>120</v>
      </c>
      <c r="C371" s="5" t="s">
        <v>308</v>
      </c>
      <c r="D371" s="28">
        <v>1.05</v>
      </c>
      <c r="E371" s="115">
        <v>22.5</v>
      </c>
      <c r="F371" s="115">
        <f>D371*E371</f>
        <v>23.625</v>
      </c>
    </row>
    <row r="372" spans="1:6" x14ac:dyDescent="0.2">
      <c r="A372" s="5"/>
      <c r="B372" s="92" t="s">
        <v>121</v>
      </c>
      <c r="C372" s="5" t="s">
        <v>122</v>
      </c>
      <c r="D372" s="28">
        <v>0.52200000000000002</v>
      </c>
      <c r="E372" s="115">
        <f>R18</f>
        <v>406.85</v>
      </c>
      <c r="F372" s="115">
        <f t="shared" ref="F372:F380" si="29">D372*E372</f>
        <v>212.37570000000002</v>
      </c>
    </row>
    <row r="373" spans="1:6" x14ac:dyDescent="0.2">
      <c r="A373" s="5"/>
      <c r="B373" s="92" t="s">
        <v>123</v>
      </c>
      <c r="C373" s="5" t="s">
        <v>122</v>
      </c>
      <c r="D373" s="28">
        <v>0.78300000000000003</v>
      </c>
      <c r="E373" s="115">
        <f>R20</f>
        <v>300.2</v>
      </c>
      <c r="F373" s="115">
        <f t="shared" si="29"/>
        <v>235.0566</v>
      </c>
    </row>
    <row r="374" spans="1:6" x14ac:dyDescent="0.2">
      <c r="A374" s="5"/>
      <c r="B374" s="92"/>
      <c r="C374" s="5"/>
      <c r="D374" s="28"/>
      <c r="E374" s="28"/>
      <c r="F374" s="115"/>
    </row>
    <row r="375" spans="1:6" x14ac:dyDescent="0.2">
      <c r="A375" s="5"/>
      <c r="B375" s="92" t="s">
        <v>141</v>
      </c>
      <c r="C375" s="5" t="s">
        <v>118</v>
      </c>
      <c r="D375" s="28">
        <v>0.6</v>
      </c>
      <c r="E375" s="115">
        <f>R28</f>
        <v>36.340000000000003</v>
      </c>
      <c r="F375" s="115">
        <f t="shared" si="29"/>
        <v>21.804000000000002</v>
      </c>
    </row>
    <row r="376" spans="1:6" x14ac:dyDescent="0.2">
      <c r="A376" s="5"/>
      <c r="B376" s="4" t="s">
        <v>115</v>
      </c>
      <c r="C376" s="5" t="s">
        <v>116</v>
      </c>
      <c r="D376" s="28">
        <v>2.5</v>
      </c>
      <c r="E376" s="115">
        <f>R22</f>
        <v>90.850000000000009</v>
      </c>
      <c r="F376" s="115">
        <f t="shared" si="29"/>
        <v>227.12500000000003</v>
      </c>
    </row>
    <row r="377" spans="1:6" x14ac:dyDescent="0.2">
      <c r="A377" s="5"/>
      <c r="B377" s="4" t="s">
        <v>142</v>
      </c>
      <c r="C377" s="5" t="s">
        <v>118</v>
      </c>
      <c r="D377" s="28">
        <v>1</v>
      </c>
      <c r="E377" s="115">
        <f>R27</f>
        <v>49.059000000000005</v>
      </c>
      <c r="F377" s="115">
        <f t="shared" si="29"/>
        <v>49.059000000000005</v>
      </c>
    </row>
    <row r="378" spans="1:6" x14ac:dyDescent="0.2">
      <c r="A378" s="5"/>
      <c r="B378" s="4" t="s">
        <v>145</v>
      </c>
      <c r="C378" s="5" t="s">
        <v>128</v>
      </c>
      <c r="D378" s="28">
        <v>0.55000000000000004</v>
      </c>
      <c r="E378" s="115">
        <f>Q25</f>
        <v>0</v>
      </c>
      <c r="F378" s="115">
        <f t="shared" si="29"/>
        <v>0</v>
      </c>
    </row>
    <row r="379" spans="1:6" x14ac:dyDescent="0.2">
      <c r="A379" s="5"/>
      <c r="B379" s="4" t="s">
        <v>144</v>
      </c>
      <c r="C379" s="5" t="s">
        <v>128</v>
      </c>
      <c r="D379" s="100">
        <v>0.7</v>
      </c>
      <c r="E379" s="116">
        <f>R26</f>
        <v>101.57142857142858</v>
      </c>
      <c r="F379" s="115">
        <f t="shared" si="29"/>
        <v>71.100000000000009</v>
      </c>
    </row>
    <row r="380" spans="1:6" x14ac:dyDescent="0.2">
      <c r="A380" s="5"/>
      <c r="B380" s="92" t="s">
        <v>143</v>
      </c>
      <c r="C380" s="5" t="s">
        <v>118</v>
      </c>
      <c r="D380" s="100">
        <v>50</v>
      </c>
      <c r="E380" s="116">
        <f>R30</f>
        <v>17.5</v>
      </c>
      <c r="F380" s="115">
        <f t="shared" si="29"/>
        <v>875</v>
      </c>
    </row>
    <row r="381" spans="1:6" x14ac:dyDescent="0.2">
      <c r="A381" s="5"/>
      <c r="B381" s="4"/>
      <c r="C381" s="4"/>
      <c r="D381" s="295" t="s">
        <v>16</v>
      </c>
      <c r="E381" s="295"/>
      <c r="F381" s="6">
        <f>SUM(F371:F380)</f>
        <v>1715.1453000000001</v>
      </c>
    </row>
    <row r="382" spans="1:6" x14ac:dyDescent="0.2">
      <c r="A382" s="5" t="s">
        <v>17</v>
      </c>
      <c r="B382" s="296" t="s">
        <v>0</v>
      </c>
      <c r="C382" s="297"/>
      <c r="D382" s="297"/>
      <c r="E382" s="297"/>
      <c r="F382" s="298"/>
    </row>
    <row r="383" spans="1:6" x14ac:dyDescent="0.2">
      <c r="A383" s="5">
        <v>1</v>
      </c>
      <c r="B383" s="4" t="s">
        <v>3</v>
      </c>
      <c r="C383" s="5" t="s">
        <v>32</v>
      </c>
      <c r="D383" s="8">
        <v>1</v>
      </c>
      <c r="E383" s="6">
        <f>Q9</f>
        <v>161.40720000000002</v>
      </c>
      <c r="F383" s="6">
        <f>D383*E383</f>
        <v>161.40720000000002</v>
      </c>
    </row>
    <row r="384" spans="1:6" x14ac:dyDescent="0.2">
      <c r="A384" s="5">
        <v>2</v>
      </c>
      <c r="B384" s="4" t="s">
        <v>2</v>
      </c>
      <c r="C384" s="5" t="s">
        <v>32</v>
      </c>
      <c r="D384" s="8">
        <v>11</v>
      </c>
      <c r="E384" s="6">
        <f>Q10</f>
        <v>137.53620000000001</v>
      </c>
      <c r="F384" s="6">
        <f t="shared" ref="F384:F385" si="30">D384*E384</f>
        <v>1512.8982000000001</v>
      </c>
    </row>
    <row r="385" spans="1:7" x14ac:dyDescent="0.2">
      <c r="A385" s="5">
        <v>3</v>
      </c>
      <c r="B385" s="4" t="s">
        <v>1</v>
      </c>
      <c r="C385" s="5" t="s">
        <v>32</v>
      </c>
      <c r="D385" s="8">
        <v>11</v>
      </c>
      <c r="E385" s="6">
        <f>Q12</f>
        <v>116.41200000000001</v>
      </c>
      <c r="F385" s="6">
        <f t="shared" si="30"/>
        <v>1280.5320000000002</v>
      </c>
    </row>
    <row r="386" spans="1:7" x14ac:dyDescent="0.2">
      <c r="A386" s="5"/>
      <c r="B386" s="4"/>
      <c r="C386" s="4"/>
      <c r="D386" s="295" t="s">
        <v>18</v>
      </c>
      <c r="E386" s="295"/>
      <c r="F386" s="9">
        <f>SUM(F383:F385)</f>
        <v>2954.8374000000003</v>
      </c>
    </row>
    <row r="387" spans="1:7" ht="13.5" thickBot="1" x14ac:dyDescent="0.25"/>
    <row r="388" spans="1:7" ht="13.5" thickBot="1" x14ac:dyDescent="0.25">
      <c r="A388" s="11"/>
      <c r="B388" s="12" t="s">
        <v>19</v>
      </c>
      <c r="C388" s="12"/>
      <c r="D388" s="13" t="s">
        <v>94</v>
      </c>
      <c r="E388" s="12"/>
      <c r="F388" s="14">
        <f>F386+F381+F369</f>
        <v>8068.0457100000012</v>
      </c>
    </row>
    <row r="389" spans="1:7" x14ac:dyDescent="0.2">
      <c r="A389" s="15"/>
      <c r="B389" s="15"/>
      <c r="C389" s="15"/>
      <c r="D389" s="16"/>
      <c r="E389" s="15"/>
      <c r="F389" s="17"/>
    </row>
    <row r="390" spans="1:7" x14ac:dyDescent="0.2">
      <c r="A390" s="301" t="s">
        <v>24</v>
      </c>
      <c r="B390" s="301"/>
      <c r="C390" s="301"/>
      <c r="D390" s="301"/>
      <c r="E390" s="301"/>
      <c r="F390" s="20"/>
      <c r="G390" s="32"/>
    </row>
    <row r="391" spans="1:7" x14ac:dyDescent="0.2">
      <c r="A391" s="7" t="s">
        <v>61</v>
      </c>
      <c r="C391" s="7" t="s">
        <v>62</v>
      </c>
      <c r="F391" s="20"/>
    </row>
    <row r="392" spans="1:7" x14ac:dyDescent="0.2">
      <c r="A392" s="22">
        <f>+'IPV VIVIENDA'!A25</f>
        <v>16</v>
      </c>
      <c r="B392" s="22" t="str">
        <f>+'IPV VIVIENDA'!B25</f>
        <v>Base de tanque de reserva</v>
      </c>
      <c r="C392" s="22" t="str">
        <f>+'IPV VIVIENDA'!C25</f>
        <v>Gl.</v>
      </c>
    </row>
    <row r="394" spans="1:7" x14ac:dyDescent="0.2">
      <c r="A394" s="293" t="s">
        <v>5</v>
      </c>
      <c r="B394" s="293" t="s">
        <v>6</v>
      </c>
      <c r="C394" s="293" t="s">
        <v>7</v>
      </c>
      <c r="D394" s="292" t="s">
        <v>8</v>
      </c>
      <c r="E394" s="294" t="s">
        <v>9</v>
      </c>
      <c r="F394" s="294" t="s">
        <v>10</v>
      </c>
    </row>
    <row r="395" spans="1:7" x14ac:dyDescent="0.2">
      <c r="A395" s="293"/>
      <c r="B395" s="293"/>
      <c r="C395" s="293"/>
      <c r="D395" s="292"/>
      <c r="E395" s="294"/>
      <c r="F395" s="294"/>
    </row>
    <row r="396" spans="1:7" x14ac:dyDescent="0.2">
      <c r="A396" s="5" t="s">
        <v>11</v>
      </c>
      <c r="B396" s="296" t="s">
        <v>4</v>
      </c>
      <c r="C396" s="297"/>
      <c r="D396" s="297"/>
      <c r="E396" s="297"/>
      <c r="F396" s="298"/>
    </row>
    <row r="397" spans="1:7" x14ac:dyDescent="0.2">
      <c r="A397" s="5">
        <v>1</v>
      </c>
      <c r="B397" s="4" t="s">
        <v>112</v>
      </c>
      <c r="C397" s="5" t="s">
        <v>113</v>
      </c>
      <c r="D397" s="8">
        <f>SUM(D412:D414)</f>
        <v>23</v>
      </c>
      <c r="E397" s="6">
        <f>0.05*F415</f>
        <v>147.74187000000003</v>
      </c>
      <c r="F397" s="6">
        <f>D397*E397</f>
        <v>3398.0630100000008</v>
      </c>
    </row>
    <row r="398" spans="1:7" x14ac:dyDescent="0.2">
      <c r="A398" s="5"/>
      <c r="B398" s="4"/>
      <c r="C398" s="4"/>
      <c r="D398" s="296" t="s">
        <v>12</v>
      </c>
      <c r="E398" s="298"/>
      <c r="F398" s="9">
        <f>F397</f>
        <v>3398.0630100000008</v>
      </c>
    </row>
    <row r="399" spans="1:7" x14ac:dyDescent="0.2">
      <c r="A399" s="5" t="s">
        <v>13</v>
      </c>
      <c r="B399" s="296" t="s">
        <v>14</v>
      </c>
      <c r="C399" s="297"/>
      <c r="D399" s="297"/>
      <c r="E399" s="297"/>
      <c r="F399" s="298"/>
    </row>
    <row r="400" spans="1:7" x14ac:dyDescent="0.2">
      <c r="A400" s="5"/>
      <c r="B400" s="108" t="s">
        <v>120</v>
      </c>
      <c r="C400" s="5" t="s">
        <v>308</v>
      </c>
      <c r="D400" s="28">
        <v>1.05</v>
      </c>
      <c r="E400" s="115">
        <f>R17</f>
        <v>2.2751999999999999</v>
      </c>
      <c r="F400" s="118">
        <f>D400*E400</f>
        <v>2.38896</v>
      </c>
    </row>
    <row r="401" spans="1:6" x14ac:dyDescent="0.2">
      <c r="A401" s="5"/>
      <c r="B401" s="108" t="s">
        <v>121</v>
      </c>
      <c r="C401" s="5" t="s">
        <v>122</v>
      </c>
      <c r="D401" s="28">
        <v>0.52200000000000002</v>
      </c>
      <c r="E401" s="115">
        <f>R18</f>
        <v>406.85</v>
      </c>
      <c r="F401" s="118">
        <f t="shared" ref="F401:F402" si="31">D401*E401</f>
        <v>212.37570000000002</v>
      </c>
    </row>
    <row r="402" spans="1:6" x14ac:dyDescent="0.2">
      <c r="A402" s="5"/>
      <c r="B402" s="108" t="s">
        <v>123</v>
      </c>
      <c r="C402" s="5" t="s">
        <v>122</v>
      </c>
      <c r="D402" s="28">
        <v>0.78300000000000003</v>
      </c>
      <c r="E402" s="115">
        <f>R20</f>
        <v>300.2</v>
      </c>
      <c r="F402" s="118">
        <f t="shared" si="31"/>
        <v>235.0566</v>
      </c>
    </row>
    <row r="403" spans="1:6" x14ac:dyDescent="0.2">
      <c r="A403" s="5"/>
      <c r="B403" s="108"/>
      <c r="C403" s="5"/>
      <c r="D403" s="28"/>
      <c r="E403" s="28"/>
      <c r="F403" s="118"/>
    </row>
    <row r="404" spans="1:6" x14ac:dyDescent="0.2">
      <c r="A404" s="5"/>
      <c r="B404" s="108" t="s">
        <v>141</v>
      </c>
      <c r="C404" s="5" t="s">
        <v>118</v>
      </c>
      <c r="D404" s="28">
        <v>0.6</v>
      </c>
      <c r="E404" s="115">
        <f>R28</f>
        <v>36.340000000000003</v>
      </c>
      <c r="F404" s="118">
        <f t="shared" ref="F404:F409" si="32">D404*E404</f>
        <v>21.804000000000002</v>
      </c>
    </row>
    <row r="405" spans="1:6" x14ac:dyDescent="0.2">
      <c r="A405" s="5"/>
      <c r="B405" s="4" t="s">
        <v>115</v>
      </c>
      <c r="C405" s="5" t="s">
        <v>116</v>
      </c>
      <c r="D405" s="28">
        <v>2.5</v>
      </c>
      <c r="E405" s="115">
        <f>R22</f>
        <v>90.850000000000009</v>
      </c>
      <c r="F405" s="118">
        <f t="shared" si="32"/>
        <v>227.12500000000003</v>
      </c>
    </row>
    <row r="406" spans="1:6" x14ac:dyDescent="0.2">
      <c r="A406" s="5"/>
      <c r="B406" s="4" t="s">
        <v>142</v>
      </c>
      <c r="C406" s="5" t="s">
        <v>118</v>
      </c>
      <c r="D406" s="28">
        <v>1</v>
      </c>
      <c r="E406" s="115">
        <f>R27</f>
        <v>49.059000000000005</v>
      </c>
      <c r="F406" s="118">
        <f t="shared" si="32"/>
        <v>49.059000000000005</v>
      </c>
    </row>
    <row r="407" spans="1:6" x14ac:dyDescent="0.2">
      <c r="A407" s="5"/>
      <c r="B407" s="4" t="s">
        <v>145</v>
      </c>
      <c r="C407" s="5" t="s">
        <v>128</v>
      </c>
      <c r="D407" s="28">
        <v>0.55000000000000004</v>
      </c>
      <c r="E407" s="115">
        <f>R25</f>
        <v>0</v>
      </c>
      <c r="F407" s="118">
        <f t="shared" si="32"/>
        <v>0</v>
      </c>
    </row>
    <row r="408" spans="1:6" x14ac:dyDescent="0.2">
      <c r="A408" s="5"/>
      <c r="B408" s="4" t="s">
        <v>144</v>
      </c>
      <c r="C408" s="5" t="s">
        <v>128</v>
      </c>
      <c r="D408" s="100">
        <v>0.7</v>
      </c>
      <c r="E408" s="117">
        <f>R26</f>
        <v>101.57142857142858</v>
      </c>
      <c r="F408" s="118">
        <f t="shared" si="32"/>
        <v>71.100000000000009</v>
      </c>
    </row>
    <row r="409" spans="1:6" x14ac:dyDescent="0.2">
      <c r="A409" s="5"/>
      <c r="B409" s="108" t="s">
        <v>143</v>
      </c>
      <c r="C409" s="5" t="s">
        <v>118</v>
      </c>
      <c r="D409" s="100">
        <v>50</v>
      </c>
      <c r="E409" s="117">
        <f>R30</f>
        <v>17.5</v>
      </c>
      <c r="F409" s="118">
        <f t="shared" si="32"/>
        <v>875</v>
      </c>
    </row>
    <row r="410" spans="1:6" x14ac:dyDescent="0.2">
      <c r="A410" s="5"/>
      <c r="B410" s="4"/>
      <c r="C410" s="4"/>
      <c r="D410" s="296" t="s">
        <v>16</v>
      </c>
      <c r="E410" s="298"/>
      <c r="F410" s="117">
        <f>SUM(F400:F409)</f>
        <v>1693.9092599999999</v>
      </c>
    </row>
    <row r="411" spans="1:6" x14ac:dyDescent="0.2">
      <c r="A411" s="5" t="s">
        <v>17</v>
      </c>
      <c r="B411" s="296" t="s">
        <v>0</v>
      </c>
      <c r="C411" s="297"/>
      <c r="D411" s="297"/>
      <c r="E411" s="297"/>
      <c r="F411" s="298"/>
    </row>
    <row r="412" spans="1:6" x14ac:dyDescent="0.2">
      <c r="A412" s="5">
        <v>1</v>
      </c>
      <c r="B412" s="4" t="s">
        <v>3</v>
      </c>
      <c r="C412" s="5" t="s">
        <v>32</v>
      </c>
      <c r="D412" s="8">
        <v>1</v>
      </c>
      <c r="E412" s="6">
        <f>Q9</f>
        <v>161.40720000000002</v>
      </c>
      <c r="F412" s="6">
        <f>D412*E412</f>
        <v>161.40720000000002</v>
      </c>
    </row>
    <row r="413" spans="1:6" x14ac:dyDescent="0.2">
      <c r="A413" s="5">
        <v>2</v>
      </c>
      <c r="B413" s="4" t="s">
        <v>2</v>
      </c>
      <c r="C413" s="5" t="s">
        <v>32</v>
      </c>
      <c r="D413" s="8">
        <v>11</v>
      </c>
      <c r="E413" s="6">
        <f>Q10</f>
        <v>137.53620000000001</v>
      </c>
      <c r="F413" s="6">
        <f t="shared" ref="F413:F414" si="33">D413*E413</f>
        <v>1512.8982000000001</v>
      </c>
    </row>
    <row r="414" spans="1:6" x14ac:dyDescent="0.2">
      <c r="A414" s="5">
        <v>3</v>
      </c>
      <c r="B414" s="4" t="s">
        <v>1</v>
      </c>
      <c r="C414" s="5" t="s">
        <v>32</v>
      </c>
      <c r="D414" s="8">
        <v>11</v>
      </c>
      <c r="E414" s="6">
        <f>Q12</f>
        <v>116.41200000000001</v>
      </c>
      <c r="F414" s="6">
        <f t="shared" si="33"/>
        <v>1280.5320000000002</v>
      </c>
    </row>
    <row r="415" spans="1:6" x14ac:dyDescent="0.2">
      <c r="A415" s="5"/>
      <c r="B415" s="4"/>
      <c r="C415" s="4"/>
      <c r="D415" s="296" t="s">
        <v>18</v>
      </c>
      <c r="E415" s="298"/>
      <c r="F415" s="9">
        <f>SUM(F412:F414)</f>
        <v>2954.8374000000003</v>
      </c>
    </row>
    <row r="416" spans="1:6" ht="13.5" thickBot="1" x14ac:dyDescent="0.25"/>
    <row r="417" spans="1:6" ht="13.5" thickBot="1" x14ac:dyDescent="0.25">
      <c r="A417" s="11"/>
      <c r="B417" s="12" t="s">
        <v>19</v>
      </c>
      <c r="C417" s="12"/>
      <c r="D417" s="13" t="s">
        <v>94</v>
      </c>
      <c r="E417" s="12"/>
      <c r="F417" s="14">
        <f>F415+F410+F398</f>
        <v>8046.8096700000015</v>
      </c>
    </row>
    <row r="419" spans="1:6" x14ac:dyDescent="0.2">
      <c r="A419" s="301" t="s">
        <v>24</v>
      </c>
      <c r="B419" s="301"/>
      <c r="C419" s="301"/>
      <c r="D419" s="301"/>
      <c r="E419" s="301"/>
      <c r="F419" s="20"/>
    </row>
    <row r="420" spans="1:6" x14ac:dyDescent="0.2">
      <c r="A420" s="7" t="s">
        <v>61</v>
      </c>
      <c r="C420" s="7" t="s">
        <v>62</v>
      </c>
      <c r="F420" s="20"/>
    </row>
    <row r="421" spans="1:6" x14ac:dyDescent="0.2">
      <c r="A421" s="381">
        <f>+'IPV VIVIENDA'!A26</f>
        <v>17</v>
      </c>
      <c r="B421" s="401" t="str">
        <f>+'IPV VIVIENDA'!B26</f>
        <v>Cubierta de Techo (aislación térmica e hidráulica)</v>
      </c>
      <c r="C421" s="381" t="str">
        <f>+'IPV VIVIENDA'!C26</f>
        <v>m2</v>
      </c>
      <c r="D421" s="383"/>
      <c r="E421" s="384"/>
      <c r="F421" s="384"/>
    </row>
    <row r="422" spans="1:6" x14ac:dyDescent="0.2">
      <c r="A422" s="384"/>
      <c r="B422" s="402"/>
      <c r="C422" s="384"/>
      <c r="D422" s="383"/>
      <c r="E422" s="384"/>
      <c r="F422" s="384"/>
    </row>
    <row r="423" spans="1:6" x14ac:dyDescent="0.2">
      <c r="A423" s="386" t="s">
        <v>5</v>
      </c>
      <c r="B423" s="386" t="s">
        <v>6</v>
      </c>
      <c r="C423" s="386" t="s">
        <v>7</v>
      </c>
      <c r="D423" s="387" t="s">
        <v>8</v>
      </c>
      <c r="E423" s="388" t="s">
        <v>9</v>
      </c>
      <c r="F423" s="388" t="s">
        <v>10</v>
      </c>
    </row>
    <row r="424" spans="1:6" x14ac:dyDescent="0.2">
      <c r="A424" s="386"/>
      <c r="B424" s="386"/>
      <c r="C424" s="386"/>
      <c r="D424" s="387"/>
      <c r="E424" s="388"/>
      <c r="F424" s="388"/>
    </row>
    <row r="425" spans="1:6" x14ac:dyDescent="0.2">
      <c r="A425" s="389" t="s">
        <v>11</v>
      </c>
      <c r="B425" s="403" t="s">
        <v>4</v>
      </c>
      <c r="C425" s="404"/>
      <c r="D425" s="404"/>
      <c r="E425" s="404"/>
      <c r="F425" s="405"/>
    </row>
    <row r="426" spans="1:6" x14ac:dyDescent="0.2">
      <c r="A426" s="389">
        <v>1</v>
      </c>
      <c r="B426" s="391" t="s">
        <v>112</v>
      </c>
      <c r="C426" s="389" t="s">
        <v>113</v>
      </c>
      <c r="D426" s="392">
        <f>SUM(D438:D440)</f>
        <v>1.85</v>
      </c>
      <c r="E426" s="393">
        <f>0.05*F441</f>
        <v>11.831187000000002</v>
      </c>
      <c r="F426" s="393">
        <f>D426*E426</f>
        <v>21.887695950000005</v>
      </c>
    </row>
    <row r="427" spans="1:6" x14ac:dyDescent="0.2">
      <c r="A427" s="389"/>
      <c r="B427" s="391"/>
      <c r="C427" s="391"/>
      <c r="D427" s="390" t="s">
        <v>12</v>
      </c>
      <c r="E427" s="390"/>
      <c r="F427" s="394">
        <f>F426</f>
        <v>21.887695950000005</v>
      </c>
    </row>
    <row r="428" spans="1:6" x14ac:dyDescent="0.2">
      <c r="A428" s="389" t="s">
        <v>13</v>
      </c>
      <c r="B428" s="403" t="s">
        <v>151</v>
      </c>
      <c r="C428" s="404"/>
      <c r="D428" s="404"/>
      <c r="E428" s="404"/>
      <c r="F428" s="405"/>
    </row>
    <row r="429" spans="1:6" x14ac:dyDescent="0.2">
      <c r="A429" s="389"/>
      <c r="B429" s="391" t="s">
        <v>157</v>
      </c>
      <c r="C429" s="389" t="s">
        <v>116</v>
      </c>
      <c r="D429" s="396">
        <v>4.0999999999999996</v>
      </c>
      <c r="E429" s="406">
        <f>R23</f>
        <v>29.009836065573776</v>
      </c>
      <c r="F429" s="406">
        <f>D429*E429</f>
        <v>118.94032786885246</v>
      </c>
    </row>
    <row r="430" spans="1:6" x14ac:dyDescent="0.2">
      <c r="A430" s="389"/>
      <c r="B430" s="391" t="s">
        <v>152</v>
      </c>
      <c r="C430" s="389" t="s">
        <v>116</v>
      </c>
      <c r="D430" s="396">
        <v>1.1000000000000001</v>
      </c>
      <c r="E430" s="406">
        <f>R31</f>
        <v>70.31</v>
      </c>
      <c r="F430" s="406">
        <f t="shared" ref="F430:F435" si="34">D430*E430</f>
        <v>77.341000000000008</v>
      </c>
    </row>
    <row r="431" spans="1:6" x14ac:dyDescent="0.2">
      <c r="A431" s="389"/>
      <c r="B431" s="391" t="s">
        <v>142</v>
      </c>
      <c r="C431" s="389" t="s">
        <v>118</v>
      </c>
      <c r="D431" s="396">
        <v>0.2</v>
      </c>
      <c r="E431" s="406">
        <f>R27</f>
        <v>49.059000000000005</v>
      </c>
      <c r="F431" s="406">
        <f t="shared" si="34"/>
        <v>9.8118000000000016</v>
      </c>
    </row>
    <row r="432" spans="1:6" x14ac:dyDescent="0.2">
      <c r="A432" s="389"/>
      <c r="B432" s="391" t="s">
        <v>144</v>
      </c>
      <c r="C432" s="389" t="s">
        <v>128</v>
      </c>
      <c r="D432" s="396">
        <v>1.7</v>
      </c>
      <c r="E432" s="406">
        <f>R26</f>
        <v>101.57142857142858</v>
      </c>
      <c r="F432" s="406">
        <f t="shared" si="34"/>
        <v>172.67142857142858</v>
      </c>
    </row>
    <row r="433" spans="1:6" x14ac:dyDescent="0.2">
      <c r="A433" s="389"/>
      <c r="B433" s="391" t="s">
        <v>153</v>
      </c>
      <c r="C433" s="389" t="s">
        <v>116</v>
      </c>
      <c r="D433" s="407">
        <v>1.05</v>
      </c>
      <c r="E433" s="408">
        <f>R32</f>
        <v>7.11</v>
      </c>
      <c r="F433" s="406">
        <f t="shared" si="34"/>
        <v>7.4655000000000005</v>
      </c>
    </row>
    <row r="434" spans="1:6" x14ac:dyDescent="0.2">
      <c r="A434" s="389"/>
      <c r="B434" s="395" t="s">
        <v>154</v>
      </c>
      <c r="C434" s="389" t="s">
        <v>116</v>
      </c>
      <c r="D434" s="407">
        <v>1.05</v>
      </c>
      <c r="E434" s="408">
        <f>R33</f>
        <v>23.773148148148149</v>
      </c>
      <c r="F434" s="406">
        <f t="shared" si="34"/>
        <v>24.961805555555557</v>
      </c>
    </row>
    <row r="435" spans="1:6" x14ac:dyDescent="0.2">
      <c r="A435" s="389"/>
      <c r="B435" s="395" t="s">
        <v>155</v>
      </c>
      <c r="C435" s="389" t="s">
        <v>156</v>
      </c>
      <c r="D435" s="407">
        <v>14</v>
      </c>
      <c r="E435" s="408">
        <f>R34</f>
        <v>23.700000000000003</v>
      </c>
      <c r="F435" s="406">
        <f t="shared" si="34"/>
        <v>331.80000000000007</v>
      </c>
    </row>
    <row r="436" spans="1:6" x14ac:dyDescent="0.2">
      <c r="A436" s="389"/>
      <c r="B436" s="391"/>
      <c r="C436" s="391"/>
      <c r="D436" s="390" t="s">
        <v>16</v>
      </c>
      <c r="E436" s="390"/>
      <c r="F436" s="408">
        <f>SUM(F429:F435)</f>
        <v>742.99186199583664</v>
      </c>
    </row>
    <row r="437" spans="1:6" x14ac:dyDescent="0.2">
      <c r="A437" s="389" t="s">
        <v>17</v>
      </c>
      <c r="B437" s="403" t="s">
        <v>0</v>
      </c>
      <c r="C437" s="404"/>
      <c r="D437" s="404"/>
      <c r="E437" s="404"/>
      <c r="F437" s="405"/>
    </row>
    <row r="438" spans="1:6" x14ac:dyDescent="0.2">
      <c r="A438" s="389">
        <v>1</v>
      </c>
      <c r="B438" s="391" t="s">
        <v>3</v>
      </c>
      <c r="C438" s="389" t="s">
        <v>32</v>
      </c>
      <c r="D438" s="392">
        <v>0.05</v>
      </c>
      <c r="E438" s="393">
        <f>Q9</f>
        <v>161.40720000000002</v>
      </c>
      <c r="F438" s="393">
        <f>D438*E438</f>
        <v>8.0703600000000009</v>
      </c>
    </row>
    <row r="439" spans="1:6" x14ac:dyDescent="0.2">
      <c r="A439" s="389">
        <v>2</v>
      </c>
      <c r="B439" s="391" t="s">
        <v>2</v>
      </c>
      <c r="C439" s="389" t="s">
        <v>32</v>
      </c>
      <c r="D439" s="392">
        <v>0.9</v>
      </c>
      <c r="E439" s="393">
        <f>Q10</f>
        <v>137.53620000000001</v>
      </c>
      <c r="F439" s="393">
        <f t="shared" ref="F439:F440" si="35">D439*E439</f>
        <v>123.78258000000001</v>
      </c>
    </row>
    <row r="440" spans="1:6" x14ac:dyDescent="0.2">
      <c r="A440" s="389">
        <v>3</v>
      </c>
      <c r="B440" s="391" t="s">
        <v>1</v>
      </c>
      <c r="C440" s="389" t="s">
        <v>32</v>
      </c>
      <c r="D440" s="392">
        <v>0.9</v>
      </c>
      <c r="E440" s="393">
        <f>Q12</f>
        <v>116.41200000000001</v>
      </c>
      <c r="F440" s="393">
        <f t="shared" si="35"/>
        <v>104.77080000000001</v>
      </c>
    </row>
    <row r="441" spans="1:6" x14ac:dyDescent="0.2">
      <c r="A441" s="389"/>
      <c r="B441" s="391"/>
      <c r="C441" s="391"/>
      <c r="D441" s="390" t="s">
        <v>18</v>
      </c>
      <c r="E441" s="390"/>
      <c r="F441" s="394">
        <f>SUM(F438:F440)</f>
        <v>236.62374000000003</v>
      </c>
    </row>
    <row r="442" spans="1:6" ht="13.5" thickBot="1" x14ac:dyDescent="0.25">
      <c r="A442" s="384"/>
      <c r="B442" s="384"/>
      <c r="C442" s="384"/>
      <c r="D442" s="383"/>
      <c r="E442" s="384"/>
      <c r="F442" s="384"/>
    </row>
    <row r="443" spans="1:6" ht="13.5" thickBot="1" x14ac:dyDescent="0.25">
      <c r="A443" s="397"/>
      <c r="B443" s="398" t="s">
        <v>19</v>
      </c>
      <c r="C443" s="398"/>
      <c r="D443" s="399" t="s">
        <v>94</v>
      </c>
      <c r="E443" s="398"/>
      <c r="F443" s="400">
        <f>F441+F436+F427</f>
        <v>1001.5032979458366</v>
      </c>
    </row>
    <row r="445" spans="1:6" x14ac:dyDescent="0.2">
      <c r="A445" s="301" t="s">
        <v>24</v>
      </c>
      <c r="B445" s="301"/>
      <c r="C445" s="301"/>
      <c r="D445" s="301"/>
      <c r="E445" s="301"/>
      <c r="F445" s="20"/>
    </row>
    <row r="446" spans="1:6" x14ac:dyDescent="0.2">
      <c r="A446" s="7" t="s">
        <v>61</v>
      </c>
      <c r="C446" s="7" t="s">
        <v>62</v>
      </c>
      <c r="F446" s="20"/>
    </row>
    <row r="447" spans="1:6" x14ac:dyDescent="0.2">
      <c r="A447" s="22">
        <f>+'IPV VIVIENDA'!A27</f>
        <v>18</v>
      </c>
      <c r="B447" s="304" t="str">
        <f>+'IPV VIVIENDA'!B27</f>
        <v>Aislación hidráulica con membrana con al esp=4mm, s/losa ext</v>
      </c>
      <c r="C447" s="22" t="str">
        <f>+'IPV VIVIENDA'!C27</f>
        <v>m2</v>
      </c>
    </row>
    <row r="448" spans="1:6" x14ac:dyDescent="0.2">
      <c r="B448" s="305"/>
    </row>
    <row r="449" spans="1:6" x14ac:dyDescent="0.2">
      <c r="A449" s="293" t="s">
        <v>5</v>
      </c>
      <c r="B449" s="293" t="s">
        <v>6</v>
      </c>
      <c r="C449" s="293" t="s">
        <v>7</v>
      </c>
      <c r="D449" s="292" t="s">
        <v>8</v>
      </c>
      <c r="E449" s="294" t="s">
        <v>9</v>
      </c>
      <c r="F449" s="294" t="s">
        <v>10</v>
      </c>
    </row>
    <row r="450" spans="1:6" x14ac:dyDescent="0.2">
      <c r="A450" s="293"/>
      <c r="B450" s="293"/>
      <c r="C450" s="293"/>
      <c r="D450" s="292"/>
      <c r="E450" s="294"/>
      <c r="F450" s="294"/>
    </row>
    <row r="451" spans="1:6" x14ac:dyDescent="0.2">
      <c r="A451" s="5" t="s">
        <v>11</v>
      </c>
      <c r="B451" s="296" t="s">
        <v>4</v>
      </c>
      <c r="C451" s="297"/>
      <c r="D451" s="297"/>
      <c r="E451" s="297"/>
      <c r="F451" s="298"/>
    </row>
    <row r="452" spans="1:6" x14ac:dyDescent="0.2">
      <c r="A452" s="5">
        <v>1</v>
      </c>
      <c r="B452" s="4" t="s">
        <v>112</v>
      </c>
      <c r="C452" s="5" t="s">
        <v>113</v>
      </c>
      <c r="D452" s="8">
        <f>SUM(D461:D463)</f>
        <v>1.1000000000000001</v>
      </c>
      <c r="E452" s="6">
        <f>0.05*F464</f>
        <v>7.1286000000000005</v>
      </c>
      <c r="F452" s="6">
        <f>D452*E452</f>
        <v>7.8414600000000014</v>
      </c>
    </row>
    <row r="453" spans="1:6" x14ac:dyDescent="0.2">
      <c r="A453" s="5"/>
      <c r="B453" s="4"/>
      <c r="C453" s="4"/>
      <c r="D453" s="295" t="s">
        <v>12</v>
      </c>
      <c r="E453" s="295"/>
      <c r="F453" s="9">
        <f>F452</f>
        <v>7.8414600000000014</v>
      </c>
    </row>
    <row r="454" spans="1:6" x14ac:dyDescent="0.2">
      <c r="A454" s="5" t="s">
        <v>13</v>
      </c>
      <c r="B454" s="296" t="s">
        <v>14</v>
      </c>
      <c r="C454" s="297"/>
      <c r="D454" s="297"/>
      <c r="E454" s="297"/>
      <c r="F454" s="298"/>
    </row>
    <row r="455" spans="1:6" x14ac:dyDescent="0.2">
      <c r="A455" s="5" t="s">
        <v>147</v>
      </c>
      <c r="B455" s="4" t="s">
        <v>146</v>
      </c>
      <c r="C455" s="5" t="s">
        <v>116</v>
      </c>
      <c r="D455" s="8">
        <v>1.05</v>
      </c>
      <c r="E455" s="115">
        <f>R52</f>
        <v>67.150000000000006</v>
      </c>
      <c r="F455" s="120">
        <f>D455*E455</f>
        <v>70.507500000000007</v>
      </c>
    </row>
    <row r="456" spans="1:6" x14ac:dyDescent="0.2">
      <c r="A456" s="5" t="s">
        <v>148</v>
      </c>
      <c r="B456" s="92" t="s">
        <v>120</v>
      </c>
      <c r="C456" s="5" t="s">
        <v>118</v>
      </c>
      <c r="D456" s="8">
        <v>15</v>
      </c>
      <c r="E456" s="115">
        <f>R17</f>
        <v>2.2751999999999999</v>
      </c>
      <c r="F456" s="120">
        <f t="shared" ref="F456:F458" si="36">D456*E456</f>
        <v>34.128</v>
      </c>
    </row>
    <row r="457" spans="1:6" x14ac:dyDescent="0.2">
      <c r="A457" s="5"/>
      <c r="B457" s="92" t="s">
        <v>121</v>
      </c>
      <c r="C457" s="5" t="s">
        <v>122</v>
      </c>
      <c r="D457" s="8">
        <v>0.03</v>
      </c>
      <c r="E457" s="115">
        <f>R18</f>
        <v>406.85</v>
      </c>
      <c r="F457" s="120">
        <f t="shared" si="36"/>
        <v>12.205500000000001</v>
      </c>
    </row>
    <row r="458" spans="1:6" x14ac:dyDescent="0.2">
      <c r="A458" s="5"/>
      <c r="B458" s="4" t="s">
        <v>149</v>
      </c>
      <c r="C458" s="5" t="s">
        <v>150</v>
      </c>
      <c r="D458" s="8">
        <v>0.105</v>
      </c>
      <c r="E458" s="119">
        <f>R53</f>
        <v>1422</v>
      </c>
      <c r="F458" s="120">
        <f t="shared" si="36"/>
        <v>149.31</v>
      </c>
    </row>
    <row r="459" spans="1:6" x14ac:dyDescent="0.2">
      <c r="A459" s="5"/>
      <c r="B459" s="4"/>
      <c r="C459" s="4"/>
      <c r="D459" s="295" t="s">
        <v>16</v>
      </c>
      <c r="E459" s="295"/>
      <c r="F459" s="6">
        <f>SUM(F455:F458)</f>
        <v>266.15100000000001</v>
      </c>
    </row>
    <row r="460" spans="1:6" x14ac:dyDescent="0.2">
      <c r="A460" s="5" t="s">
        <v>17</v>
      </c>
      <c r="B460" s="296" t="s">
        <v>0</v>
      </c>
      <c r="C460" s="297"/>
      <c r="D460" s="297"/>
      <c r="E460" s="297"/>
      <c r="F460" s="298"/>
    </row>
    <row r="461" spans="1:6" x14ac:dyDescent="0.2">
      <c r="A461" s="5">
        <v>1</v>
      </c>
      <c r="B461" s="4" t="s">
        <v>3</v>
      </c>
      <c r="C461" s="5" t="s">
        <v>32</v>
      </c>
      <c r="D461" s="8">
        <v>0.1</v>
      </c>
      <c r="E461" s="6">
        <f>74*2.18</f>
        <v>161.32000000000002</v>
      </c>
      <c r="F461" s="6">
        <f>D461*E461</f>
        <v>16.132000000000001</v>
      </c>
    </row>
    <row r="462" spans="1:6" x14ac:dyDescent="0.2">
      <c r="A462" s="5">
        <v>2</v>
      </c>
      <c r="B462" s="4" t="s">
        <v>2</v>
      </c>
      <c r="C462" s="5" t="s">
        <v>32</v>
      </c>
      <c r="D462" s="8">
        <v>0.5</v>
      </c>
      <c r="E462" s="6">
        <f>2.18*63</f>
        <v>137.34</v>
      </c>
      <c r="F462" s="6">
        <f t="shared" ref="F462:F463" si="37">D462*E462</f>
        <v>68.67</v>
      </c>
    </row>
    <row r="463" spans="1:6" x14ac:dyDescent="0.2">
      <c r="A463" s="5">
        <v>3</v>
      </c>
      <c r="B463" s="4" t="s">
        <v>1</v>
      </c>
      <c r="C463" s="5" t="s">
        <v>32</v>
      </c>
      <c r="D463" s="8">
        <v>0.5</v>
      </c>
      <c r="E463" s="6">
        <f>2.18*53</f>
        <v>115.54</v>
      </c>
      <c r="F463" s="6">
        <f t="shared" si="37"/>
        <v>57.77</v>
      </c>
    </row>
    <row r="464" spans="1:6" x14ac:dyDescent="0.2">
      <c r="A464" s="5"/>
      <c r="B464" s="4"/>
      <c r="C464" s="4"/>
      <c r="D464" s="295" t="s">
        <v>18</v>
      </c>
      <c r="E464" s="295"/>
      <c r="F464" s="9">
        <f>SUM(F461:F463)</f>
        <v>142.572</v>
      </c>
    </row>
    <row r="465" spans="1:6" ht="13.5" thickBot="1" x14ac:dyDescent="0.25"/>
    <row r="466" spans="1:6" ht="13.5" thickBot="1" x14ac:dyDescent="0.25">
      <c r="A466" s="11"/>
      <c r="B466" s="12" t="s">
        <v>19</v>
      </c>
      <c r="C466" s="12"/>
      <c r="D466" s="13" t="s">
        <v>94</v>
      </c>
      <c r="E466" s="12"/>
      <c r="F466" s="14">
        <f>SUM(F459+F453+F464)</f>
        <v>416.56446</v>
      </c>
    </row>
    <row r="468" spans="1:6" x14ac:dyDescent="0.2">
      <c r="A468" s="301" t="s">
        <v>24</v>
      </c>
      <c r="B468" s="301"/>
      <c r="C468" s="301"/>
      <c r="D468" s="301"/>
      <c r="E468" s="301"/>
      <c r="F468" s="20"/>
    </row>
    <row r="470" spans="1:6" x14ac:dyDescent="0.2">
      <c r="A470" s="7" t="s">
        <v>61</v>
      </c>
      <c r="C470" s="7" t="s">
        <v>62</v>
      </c>
      <c r="F470" s="20"/>
    </row>
    <row r="471" spans="1:6" x14ac:dyDescent="0.2">
      <c r="A471" s="22">
        <f>+'IPV VIVIENDA'!A28</f>
        <v>19</v>
      </c>
      <c r="B471" s="304" t="str">
        <f>+'IPV VIVIENDA'!B28</f>
        <v>Piso cerámico - 1º calidad Alto tránsito - incl umbrales (no incluye zona de guardado placares - bajo mesada)</v>
      </c>
      <c r="C471" s="22" t="str">
        <f>+'IPV VIVIENDA'!C28</f>
        <v>m2</v>
      </c>
    </row>
    <row r="472" spans="1:6" x14ac:dyDescent="0.2">
      <c r="B472" s="305"/>
    </row>
    <row r="473" spans="1:6" x14ac:dyDescent="0.2">
      <c r="A473" s="293" t="s">
        <v>5</v>
      </c>
      <c r="B473" s="293" t="s">
        <v>6</v>
      </c>
      <c r="C473" s="293" t="s">
        <v>7</v>
      </c>
      <c r="D473" s="292" t="s">
        <v>8</v>
      </c>
      <c r="E473" s="294" t="s">
        <v>9</v>
      </c>
      <c r="F473" s="294" t="s">
        <v>10</v>
      </c>
    </row>
    <row r="474" spans="1:6" x14ac:dyDescent="0.2">
      <c r="A474" s="293"/>
      <c r="B474" s="293"/>
      <c r="C474" s="293"/>
      <c r="D474" s="292"/>
      <c r="E474" s="294"/>
      <c r="F474" s="294"/>
    </row>
    <row r="475" spans="1:6" x14ac:dyDescent="0.2">
      <c r="A475" s="5" t="s">
        <v>11</v>
      </c>
      <c r="B475" s="296" t="s">
        <v>4</v>
      </c>
      <c r="C475" s="297"/>
      <c r="D475" s="297"/>
      <c r="E475" s="297"/>
      <c r="F475" s="298"/>
    </row>
    <row r="476" spans="1:6" x14ac:dyDescent="0.2">
      <c r="A476" s="5">
        <v>1</v>
      </c>
      <c r="B476" s="4" t="s">
        <v>112</v>
      </c>
      <c r="C476" s="5" t="s">
        <v>113</v>
      </c>
      <c r="D476" s="8">
        <f>SUM(D485:D487)</f>
        <v>0.95</v>
      </c>
      <c r="E476" s="6">
        <f>0.05*F488</f>
        <v>6.2757840000000007</v>
      </c>
      <c r="F476" s="6">
        <f>D476*E476</f>
        <v>5.9619948000000003</v>
      </c>
    </row>
    <row r="477" spans="1:6" x14ac:dyDescent="0.2">
      <c r="A477" s="5"/>
      <c r="B477" s="4"/>
      <c r="C477" s="4"/>
      <c r="D477" s="295" t="s">
        <v>12</v>
      </c>
      <c r="E477" s="295"/>
      <c r="F477" s="9">
        <f>F476</f>
        <v>5.9619948000000003</v>
      </c>
    </row>
    <row r="478" spans="1:6" x14ac:dyDescent="0.2">
      <c r="A478" s="5" t="s">
        <v>13</v>
      </c>
      <c r="B478" s="296" t="s">
        <v>14</v>
      </c>
      <c r="C478" s="297"/>
      <c r="D478" s="297"/>
      <c r="E478" s="297"/>
      <c r="F478" s="298"/>
    </row>
    <row r="479" spans="1:6" ht="12.75" customHeight="1" x14ac:dyDescent="0.2">
      <c r="A479" s="5"/>
      <c r="B479" s="4" t="s">
        <v>158</v>
      </c>
      <c r="C479" s="8" t="s">
        <v>130</v>
      </c>
      <c r="D479" s="5">
        <v>3</v>
      </c>
      <c r="E479" s="102">
        <f>R37</f>
        <v>4.7136666666666667</v>
      </c>
      <c r="F479" s="6">
        <f>D479*E479</f>
        <v>14.141</v>
      </c>
    </row>
    <row r="480" spans="1:6" x14ac:dyDescent="0.2">
      <c r="A480" s="5"/>
      <c r="B480" s="4" t="s">
        <v>159</v>
      </c>
      <c r="C480" s="8" t="s">
        <v>116</v>
      </c>
      <c r="D480" s="5">
        <v>1.05</v>
      </c>
      <c r="E480" s="102">
        <f>R38</f>
        <v>94.800000000000011</v>
      </c>
      <c r="F480" s="6">
        <f>D480*E480</f>
        <v>99.54000000000002</v>
      </c>
    </row>
    <row r="481" spans="1:6" x14ac:dyDescent="0.2">
      <c r="A481" s="5"/>
      <c r="B481" s="4"/>
      <c r="C481" s="8"/>
      <c r="D481" s="5"/>
      <c r="E481" s="102"/>
      <c r="F481" s="6"/>
    </row>
    <row r="482" spans="1:6" x14ac:dyDescent="0.2">
      <c r="A482" s="5"/>
      <c r="B482" s="4"/>
      <c r="C482" s="8"/>
      <c r="D482" s="5"/>
      <c r="E482" s="102"/>
      <c r="F482" s="6"/>
    </row>
    <row r="483" spans="1:6" x14ac:dyDescent="0.2">
      <c r="A483" s="5"/>
      <c r="B483" s="4"/>
      <c r="C483" s="4"/>
      <c r="D483" s="295" t="s">
        <v>16</v>
      </c>
      <c r="E483" s="295"/>
      <c r="F483" s="6">
        <f>SUM(F479:F480)</f>
        <v>113.68100000000003</v>
      </c>
    </row>
    <row r="484" spans="1:6" x14ac:dyDescent="0.2">
      <c r="A484" s="5" t="s">
        <v>17</v>
      </c>
      <c r="B484" s="296" t="s">
        <v>0</v>
      </c>
      <c r="C484" s="297"/>
      <c r="D484" s="297"/>
      <c r="E484" s="297"/>
      <c r="F484" s="298"/>
    </row>
    <row r="485" spans="1:6" x14ac:dyDescent="0.2">
      <c r="A485" s="5">
        <v>1</v>
      </c>
      <c r="B485" s="4" t="s">
        <v>3</v>
      </c>
      <c r="C485" s="5" t="s">
        <v>32</v>
      </c>
      <c r="D485" s="8">
        <v>0.05</v>
      </c>
      <c r="E485" s="6">
        <f>Q9</f>
        <v>161.40720000000002</v>
      </c>
      <c r="F485" s="6">
        <f>D485*E485</f>
        <v>8.0703600000000009</v>
      </c>
    </row>
    <row r="486" spans="1:6" x14ac:dyDescent="0.2">
      <c r="A486" s="5">
        <v>2</v>
      </c>
      <c r="B486" s="4" t="s">
        <v>2</v>
      </c>
      <c r="C486" s="5" t="s">
        <v>32</v>
      </c>
      <c r="D486" s="8">
        <v>0.6</v>
      </c>
      <c r="E486" s="6">
        <f>Q10</f>
        <v>137.53620000000001</v>
      </c>
      <c r="F486" s="6">
        <f t="shared" ref="F486:F487" si="38">D486*E486</f>
        <v>82.521720000000002</v>
      </c>
    </row>
    <row r="487" spans="1:6" x14ac:dyDescent="0.2">
      <c r="A487" s="5">
        <v>3</v>
      </c>
      <c r="B487" s="4" t="s">
        <v>1</v>
      </c>
      <c r="C487" s="5" t="s">
        <v>32</v>
      </c>
      <c r="D487" s="8">
        <v>0.3</v>
      </c>
      <c r="E487" s="6">
        <f>Q12</f>
        <v>116.41200000000001</v>
      </c>
      <c r="F487" s="6">
        <f t="shared" si="38"/>
        <v>34.9236</v>
      </c>
    </row>
    <row r="488" spans="1:6" x14ac:dyDescent="0.2">
      <c r="A488" s="5"/>
      <c r="B488" s="4"/>
      <c r="C488" s="4"/>
      <c r="D488" s="295" t="s">
        <v>18</v>
      </c>
      <c r="E488" s="295"/>
      <c r="F488" s="9">
        <f>SUM(F485:F487)</f>
        <v>125.51568</v>
      </c>
    </row>
    <row r="489" spans="1:6" ht="13.5" thickBot="1" x14ac:dyDescent="0.25"/>
    <row r="490" spans="1:6" ht="13.5" thickBot="1" x14ac:dyDescent="0.25">
      <c r="A490" s="11"/>
      <c r="B490" s="12" t="s">
        <v>19</v>
      </c>
      <c r="C490" s="12"/>
      <c r="D490" s="13" t="s">
        <v>94</v>
      </c>
      <c r="E490" s="12"/>
      <c r="F490" s="14">
        <f>F488+F483+F477</f>
        <v>245.15867480000003</v>
      </c>
    </row>
    <row r="491" spans="1:6" x14ac:dyDescent="0.2">
      <c r="A491" s="15"/>
      <c r="B491" s="15"/>
      <c r="C491" s="15"/>
      <c r="D491" s="16"/>
      <c r="E491" s="15"/>
      <c r="F491" s="17"/>
    </row>
    <row r="492" spans="1:6" x14ac:dyDescent="0.2">
      <c r="D492" s="7"/>
      <c r="F492" s="20"/>
    </row>
    <row r="493" spans="1:6" x14ac:dyDescent="0.2">
      <c r="D493" s="7"/>
      <c r="F493" s="20"/>
    </row>
    <row r="494" spans="1:6" x14ac:dyDescent="0.2">
      <c r="A494" s="301" t="s">
        <v>24</v>
      </c>
      <c r="B494" s="301"/>
      <c r="C494" s="301"/>
      <c r="D494" s="301"/>
      <c r="E494" s="301"/>
    </row>
    <row r="495" spans="1:6" x14ac:dyDescent="0.2">
      <c r="A495" s="7" t="s">
        <v>61</v>
      </c>
      <c r="C495" s="7" t="s">
        <v>62</v>
      </c>
      <c r="F495" s="20"/>
    </row>
    <row r="496" spans="1:6" x14ac:dyDescent="0.2">
      <c r="A496" s="22">
        <f>+'IPV VIVIENDA'!A29</f>
        <v>20</v>
      </c>
      <c r="B496" s="131" t="str">
        <f>+'IPV VIVIENDA'!B29</f>
        <v>Zócalo Cerámico</v>
      </c>
      <c r="C496" s="22" t="str">
        <f>+'IPV VIVIENDA'!C29</f>
        <v>ml.</v>
      </c>
    </row>
    <row r="498" spans="1:6" x14ac:dyDescent="0.2">
      <c r="A498" s="293" t="s">
        <v>5</v>
      </c>
      <c r="B498" s="293" t="s">
        <v>6</v>
      </c>
      <c r="C498" s="293" t="s">
        <v>7</v>
      </c>
      <c r="D498" s="292" t="s">
        <v>8</v>
      </c>
      <c r="E498" s="294" t="s">
        <v>9</v>
      </c>
      <c r="F498" s="294" t="s">
        <v>10</v>
      </c>
    </row>
    <row r="499" spans="1:6" x14ac:dyDescent="0.2">
      <c r="A499" s="293"/>
      <c r="B499" s="293"/>
      <c r="C499" s="293"/>
      <c r="D499" s="292"/>
      <c r="E499" s="294"/>
      <c r="F499" s="294"/>
    </row>
    <row r="500" spans="1:6" x14ac:dyDescent="0.2">
      <c r="A500" s="5" t="s">
        <v>11</v>
      </c>
      <c r="B500" s="296" t="s">
        <v>4</v>
      </c>
      <c r="C500" s="297"/>
      <c r="D500" s="297"/>
      <c r="E500" s="297"/>
      <c r="F500" s="298"/>
    </row>
    <row r="501" spans="1:6" x14ac:dyDescent="0.2">
      <c r="A501" s="5">
        <v>1</v>
      </c>
      <c r="B501" s="4" t="s">
        <v>112</v>
      </c>
      <c r="C501" s="5" t="s">
        <v>113</v>
      </c>
      <c r="D501" s="8">
        <f>SUM(D511:D513)</f>
        <v>0.53</v>
      </c>
      <c r="E501" s="6">
        <f>0.05*F514</f>
        <v>3.4164633000000002</v>
      </c>
      <c r="F501" s="6">
        <f>D501*E501</f>
        <v>1.8107255490000003</v>
      </c>
    </row>
    <row r="502" spans="1:6" x14ac:dyDescent="0.2">
      <c r="A502" s="5"/>
      <c r="B502" s="4"/>
      <c r="C502" s="5"/>
      <c r="D502" s="33"/>
      <c r="E502" s="6"/>
      <c r="F502" s="6">
        <f>F501</f>
        <v>1.8107255490000003</v>
      </c>
    </row>
    <row r="503" spans="1:6" x14ac:dyDescent="0.2">
      <c r="A503" s="5"/>
      <c r="B503" s="4"/>
      <c r="C503" s="4"/>
      <c r="D503" s="295" t="s">
        <v>12</v>
      </c>
      <c r="E503" s="295"/>
      <c r="F503" s="9"/>
    </row>
    <row r="504" spans="1:6" x14ac:dyDescent="0.2">
      <c r="A504" s="5" t="s">
        <v>13</v>
      </c>
      <c r="B504" s="296" t="s">
        <v>14</v>
      </c>
      <c r="C504" s="297"/>
      <c r="D504" s="297"/>
      <c r="E504" s="297"/>
      <c r="F504" s="298"/>
    </row>
    <row r="505" spans="1:6" x14ac:dyDescent="0.2">
      <c r="A505" s="5"/>
      <c r="B505" s="92" t="s">
        <v>120</v>
      </c>
      <c r="C505" s="5" t="s">
        <v>161</v>
      </c>
      <c r="D505" s="8">
        <v>0.2</v>
      </c>
      <c r="E505" s="6">
        <f>R17</f>
        <v>2.2751999999999999</v>
      </c>
      <c r="F505" s="6">
        <f>D505*E505</f>
        <v>0.45504</v>
      </c>
    </row>
    <row r="506" spans="1:6" x14ac:dyDescent="0.2">
      <c r="A506" s="5"/>
      <c r="B506" s="92" t="s">
        <v>121</v>
      </c>
      <c r="C506" s="5" t="s">
        <v>163</v>
      </c>
      <c r="D506" s="8">
        <v>0.01</v>
      </c>
      <c r="E506" s="6">
        <f>R18</f>
        <v>406.85</v>
      </c>
      <c r="F506" s="6">
        <f t="shared" ref="F506:F508" si="39">D506*E506</f>
        <v>4.0685000000000002</v>
      </c>
    </row>
    <row r="507" spans="1:6" x14ac:dyDescent="0.2">
      <c r="A507" s="5"/>
      <c r="B507" s="4" t="s">
        <v>160</v>
      </c>
      <c r="C507" s="5" t="s">
        <v>161</v>
      </c>
      <c r="D507" s="8">
        <v>0.4</v>
      </c>
      <c r="E507" s="6">
        <f>R35</f>
        <v>3.95</v>
      </c>
      <c r="F507" s="6">
        <f t="shared" si="39"/>
        <v>1.58</v>
      </c>
    </row>
    <row r="508" spans="1:6" x14ac:dyDescent="0.2">
      <c r="A508" s="5"/>
      <c r="B508" s="4" t="s">
        <v>256</v>
      </c>
      <c r="C508" s="5" t="s">
        <v>162</v>
      </c>
      <c r="D508" s="8">
        <v>1.05</v>
      </c>
      <c r="E508" s="6">
        <v>13</v>
      </c>
      <c r="F508" s="6">
        <f t="shared" si="39"/>
        <v>13.65</v>
      </c>
    </row>
    <row r="509" spans="1:6" x14ac:dyDescent="0.2">
      <c r="A509" s="5"/>
      <c r="B509" s="4"/>
      <c r="C509" s="4"/>
      <c r="D509" s="295" t="s">
        <v>16</v>
      </c>
      <c r="E509" s="295"/>
      <c r="F509" s="6">
        <f>SUM(F505:F508)</f>
        <v>19.753540000000001</v>
      </c>
    </row>
    <row r="510" spans="1:6" x14ac:dyDescent="0.2">
      <c r="A510" s="5" t="s">
        <v>17</v>
      </c>
      <c r="B510" s="296" t="s">
        <v>0</v>
      </c>
      <c r="C510" s="297"/>
      <c r="D510" s="297"/>
      <c r="E510" s="297"/>
      <c r="F510" s="298"/>
    </row>
    <row r="511" spans="1:6" x14ac:dyDescent="0.2">
      <c r="A511" s="5">
        <v>1</v>
      </c>
      <c r="B511" s="4" t="s">
        <v>3</v>
      </c>
      <c r="C511" s="5" t="s">
        <v>32</v>
      </c>
      <c r="D511" s="8">
        <v>0.03</v>
      </c>
      <c r="E511" s="6">
        <f>Q9</f>
        <v>161.40720000000002</v>
      </c>
      <c r="F511" s="6">
        <f>D511*E511</f>
        <v>4.8422160000000005</v>
      </c>
    </row>
    <row r="512" spans="1:6" x14ac:dyDescent="0.2">
      <c r="A512" s="5">
        <v>2</v>
      </c>
      <c r="B512" s="4" t="s">
        <v>2</v>
      </c>
      <c r="C512" s="5" t="s">
        <v>32</v>
      </c>
      <c r="D512" s="8">
        <v>0.25</v>
      </c>
      <c r="E512" s="6">
        <f>Q10</f>
        <v>137.53620000000001</v>
      </c>
      <c r="F512" s="6">
        <f t="shared" ref="F512:F513" si="40">D512*E512</f>
        <v>34.384050000000002</v>
      </c>
    </row>
    <row r="513" spans="1:6" x14ac:dyDescent="0.2">
      <c r="A513" s="5">
        <v>3</v>
      </c>
      <c r="B513" s="4" t="s">
        <v>1</v>
      </c>
      <c r="C513" s="5" t="s">
        <v>32</v>
      </c>
      <c r="D513" s="8">
        <v>0.25</v>
      </c>
      <c r="E513" s="6">
        <f>Q12</f>
        <v>116.41200000000001</v>
      </c>
      <c r="F513" s="6">
        <f t="shared" si="40"/>
        <v>29.103000000000002</v>
      </c>
    </row>
    <row r="514" spans="1:6" x14ac:dyDescent="0.2">
      <c r="A514" s="5"/>
      <c r="B514" s="4"/>
      <c r="C514" s="4"/>
      <c r="D514" s="295" t="s">
        <v>18</v>
      </c>
      <c r="E514" s="295"/>
      <c r="F514" s="9">
        <f>SUM(F511:F513)</f>
        <v>68.329266000000004</v>
      </c>
    </row>
    <row r="515" spans="1:6" ht="13.5" thickBot="1" x14ac:dyDescent="0.25"/>
    <row r="516" spans="1:6" ht="13.5" thickBot="1" x14ac:dyDescent="0.25">
      <c r="A516" s="11"/>
      <c r="B516" s="12" t="s">
        <v>19</v>
      </c>
      <c r="C516" s="12"/>
      <c r="D516" s="13" t="s">
        <v>94</v>
      </c>
      <c r="E516" s="12"/>
      <c r="F516" s="14">
        <f>F514+F509+F502</f>
        <v>89.893531549000002</v>
      </c>
    </row>
    <row r="518" spans="1:6" x14ac:dyDescent="0.2">
      <c r="A518" s="301" t="s">
        <v>24</v>
      </c>
      <c r="B518" s="301"/>
      <c r="C518" s="301"/>
      <c r="D518" s="301"/>
      <c r="E518" s="301"/>
      <c r="F518" s="20"/>
    </row>
    <row r="520" spans="1:6" x14ac:dyDescent="0.2">
      <c r="A520" s="7" t="s">
        <v>61</v>
      </c>
      <c r="C520" s="7" t="s">
        <v>62</v>
      </c>
      <c r="F520" s="20"/>
    </row>
    <row r="521" spans="1:6" x14ac:dyDescent="0.2">
      <c r="A521" s="22">
        <f>+'IPV VIVIENDA'!A30</f>
        <v>21</v>
      </c>
      <c r="B521" s="304" t="str">
        <f>+'IPV VIVIENDA'!B30</f>
        <v>Carpintería aluminio, metálica y madera (incluído premarcos con antepechos metálicos, mosquiteros y cierre base tº de reserva)</v>
      </c>
      <c r="C521" s="22" t="s">
        <v>15</v>
      </c>
    </row>
    <row r="522" spans="1:6" x14ac:dyDescent="0.2">
      <c r="B522" s="305"/>
    </row>
    <row r="523" spans="1:6" x14ac:dyDescent="0.2">
      <c r="A523" s="293" t="s">
        <v>5</v>
      </c>
      <c r="B523" s="293" t="s">
        <v>6</v>
      </c>
      <c r="C523" s="293" t="s">
        <v>7</v>
      </c>
      <c r="D523" s="292" t="s">
        <v>8</v>
      </c>
      <c r="E523" s="294" t="s">
        <v>9</v>
      </c>
      <c r="F523" s="294" t="s">
        <v>10</v>
      </c>
    </row>
    <row r="524" spans="1:6" x14ac:dyDescent="0.2">
      <c r="A524" s="293"/>
      <c r="B524" s="293"/>
      <c r="C524" s="293"/>
      <c r="D524" s="292"/>
      <c r="E524" s="294"/>
      <c r="F524" s="294"/>
    </row>
    <row r="525" spans="1:6" x14ac:dyDescent="0.2">
      <c r="A525" s="5" t="s">
        <v>11</v>
      </c>
      <c r="B525" s="296" t="s">
        <v>4</v>
      </c>
      <c r="C525" s="297"/>
      <c r="D525" s="297"/>
      <c r="E525" s="297"/>
      <c r="F525" s="298"/>
    </row>
    <row r="526" spans="1:6" x14ac:dyDescent="0.2">
      <c r="A526" s="5">
        <v>1</v>
      </c>
      <c r="B526" s="4" t="s">
        <v>112</v>
      </c>
      <c r="C526" s="5" t="s">
        <v>113</v>
      </c>
      <c r="D526" s="8">
        <f>SUM(D535:D537)</f>
        <v>15</v>
      </c>
      <c r="E526" s="6">
        <f>0.05*F538</f>
        <v>107.28216</v>
      </c>
      <c r="F526" s="6">
        <f>D526*E526</f>
        <v>1609.2324000000001</v>
      </c>
    </row>
    <row r="527" spans="1:6" x14ac:dyDescent="0.2">
      <c r="A527" s="5"/>
      <c r="B527" s="4"/>
      <c r="C527" s="4"/>
      <c r="D527" s="295" t="s">
        <v>12</v>
      </c>
      <c r="E527" s="295"/>
      <c r="F527" s="9">
        <f>F526</f>
        <v>1609.2324000000001</v>
      </c>
    </row>
    <row r="528" spans="1:6" x14ac:dyDescent="0.2">
      <c r="A528" s="5" t="s">
        <v>13</v>
      </c>
      <c r="B528" s="296" t="s">
        <v>14</v>
      </c>
      <c r="C528" s="297"/>
      <c r="D528" s="297"/>
      <c r="E528" s="297"/>
      <c r="F528" s="298"/>
    </row>
    <row r="529" spans="1:7" x14ac:dyDescent="0.2">
      <c r="A529" s="5"/>
      <c r="B529" s="4" t="s">
        <v>252</v>
      </c>
      <c r="C529" s="5" t="s">
        <v>251</v>
      </c>
      <c r="D529" s="8">
        <v>5</v>
      </c>
      <c r="E529" s="6">
        <v>1500</v>
      </c>
      <c r="F529" s="6">
        <f>D529*E529</f>
        <v>7500</v>
      </c>
    </row>
    <row r="530" spans="1:7" x14ac:dyDescent="0.2">
      <c r="A530" s="5"/>
      <c r="B530" s="4" t="s">
        <v>253</v>
      </c>
      <c r="C530" s="5" t="s">
        <v>251</v>
      </c>
      <c r="D530" s="8">
        <v>2</v>
      </c>
      <c r="E530" s="6">
        <v>980</v>
      </c>
      <c r="F530" s="6">
        <f t="shared" ref="F530:F532" si="41">D530*E530</f>
        <v>1960</v>
      </c>
    </row>
    <row r="531" spans="1:7" x14ac:dyDescent="0.2">
      <c r="A531" s="5"/>
      <c r="B531" s="4" t="s">
        <v>254</v>
      </c>
      <c r="C531" s="5" t="s">
        <v>251</v>
      </c>
      <c r="D531" s="8">
        <v>2</v>
      </c>
      <c r="E531" s="6">
        <v>1800</v>
      </c>
      <c r="F531" s="6">
        <f t="shared" si="41"/>
        <v>3600</v>
      </c>
    </row>
    <row r="532" spans="1:7" x14ac:dyDescent="0.2">
      <c r="A532" s="5"/>
      <c r="B532" s="4" t="s">
        <v>255</v>
      </c>
      <c r="C532" s="5" t="s">
        <v>251</v>
      </c>
      <c r="D532" s="4">
        <v>1</v>
      </c>
      <c r="E532" s="4">
        <v>2800</v>
      </c>
      <c r="F532" s="6">
        <f t="shared" si="41"/>
        <v>2800</v>
      </c>
    </row>
    <row r="533" spans="1:7" x14ac:dyDescent="0.2">
      <c r="A533" s="5"/>
      <c r="B533" s="4"/>
      <c r="C533" s="4"/>
      <c r="D533" s="295" t="s">
        <v>16</v>
      </c>
      <c r="E533" s="295"/>
      <c r="F533" s="6">
        <f>F529+F530+F531+F532</f>
        <v>15860</v>
      </c>
    </row>
    <row r="534" spans="1:7" x14ac:dyDescent="0.2">
      <c r="A534" s="5" t="s">
        <v>17</v>
      </c>
      <c r="B534" s="296" t="s">
        <v>0</v>
      </c>
      <c r="C534" s="297"/>
      <c r="D534" s="297"/>
      <c r="E534" s="297"/>
      <c r="F534" s="298"/>
    </row>
    <row r="535" spans="1:7" x14ac:dyDescent="0.2">
      <c r="A535" s="5">
        <v>1</v>
      </c>
      <c r="B535" s="4" t="s">
        <v>3</v>
      </c>
      <c r="C535" s="5" t="s">
        <v>32</v>
      </c>
      <c r="D535" s="8">
        <v>7</v>
      </c>
      <c r="E535" s="6">
        <f>Q9</f>
        <v>161.40720000000002</v>
      </c>
      <c r="F535" s="6">
        <f>E535*D535</f>
        <v>1129.8504</v>
      </c>
      <c r="G535" s="32"/>
    </row>
    <row r="536" spans="1:7" x14ac:dyDescent="0.2">
      <c r="A536" s="5">
        <v>2</v>
      </c>
      <c r="B536" s="4" t="s">
        <v>2</v>
      </c>
      <c r="C536" s="5" t="s">
        <v>32</v>
      </c>
      <c r="D536" s="8">
        <v>4</v>
      </c>
      <c r="E536" s="6">
        <f>Q10</f>
        <v>137.53620000000001</v>
      </c>
      <c r="F536" s="6">
        <f t="shared" ref="F536:F537" si="42">E536*D536</f>
        <v>550.14480000000003</v>
      </c>
    </row>
    <row r="537" spans="1:7" x14ac:dyDescent="0.2">
      <c r="A537" s="5">
        <v>3</v>
      </c>
      <c r="B537" s="4" t="s">
        <v>1</v>
      </c>
      <c r="C537" s="5" t="s">
        <v>32</v>
      </c>
      <c r="D537" s="8">
        <f>+D536</f>
        <v>4</v>
      </c>
      <c r="E537" s="6">
        <f>Q12</f>
        <v>116.41200000000001</v>
      </c>
      <c r="F537" s="6">
        <f t="shared" si="42"/>
        <v>465.64800000000002</v>
      </c>
    </row>
    <row r="538" spans="1:7" x14ac:dyDescent="0.2">
      <c r="A538" s="5"/>
      <c r="B538" s="4"/>
      <c r="C538" s="4"/>
      <c r="D538" s="295" t="s">
        <v>18</v>
      </c>
      <c r="E538" s="295"/>
      <c r="F538" s="9">
        <f>SUM(F535:F537)</f>
        <v>2145.6432</v>
      </c>
    </row>
    <row r="539" spans="1:7" ht="13.5" thickBot="1" x14ac:dyDescent="0.25"/>
    <row r="540" spans="1:7" ht="13.5" thickBot="1" x14ac:dyDescent="0.25">
      <c r="A540" s="11"/>
      <c r="B540" s="12" t="s">
        <v>19</v>
      </c>
      <c r="C540" s="12"/>
      <c r="D540" s="13" t="s">
        <v>94</v>
      </c>
      <c r="E540" s="12"/>
      <c r="F540" s="14">
        <f>F527+F533+F538</f>
        <v>19614.875599999999</v>
      </c>
    </row>
    <row r="541" spans="1:7" x14ac:dyDescent="0.2">
      <c r="D541" s="7"/>
    </row>
    <row r="542" spans="1:7" x14ac:dyDescent="0.2">
      <c r="A542" s="301" t="s">
        <v>24</v>
      </c>
      <c r="B542" s="301"/>
      <c r="C542" s="301"/>
      <c r="D542" s="301"/>
      <c r="E542" s="301"/>
      <c r="F542" s="20"/>
    </row>
    <row r="544" spans="1:7" x14ac:dyDescent="0.2">
      <c r="A544" s="7" t="s">
        <v>61</v>
      </c>
      <c r="C544" s="7" t="s">
        <v>62</v>
      </c>
      <c r="F544" s="20"/>
    </row>
    <row r="545" spans="1:6" x14ac:dyDescent="0.2">
      <c r="A545" s="22">
        <f>+'IPV VIVIENDA'!A31</f>
        <v>22</v>
      </c>
      <c r="B545" s="22" t="str">
        <f>+'IPV VIVIENDA'!B31</f>
        <v>Jaharro Bajo Revestimiento cerámico</v>
      </c>
      <c r="C545" s="22" t="str">
        <f>+'IPV VIVIENDA'!C31</f>
        <v>m2</v>
      </c>
    </row>
    <row r="547" spans="1:6" ht="12.75" customHeight="1" x14ac:dyDescent="0.2">
      <c r="A547" s="311" t="s">
        <v>5</v>
      </c>
      <c r="B547" s="311" t="s">
        <v>6</v>
      </c>
      <c r="C547" s="311" t="s">
        <v>7</v>
      </c>
      <c r="D547" s="320" t="s">
        <v>8</v>
      </c>
      <c r="E547" s="313" t="s">
        <v>9</v>
      </c>
      <c r="F547" s="313" t="s">
        <v>10</v>
      </c>
    </row>
    <row r="548" spans="1:6" x14ac:dyDescent="0.2">
      <c r="A548" s="312"/>
      <c r="B548" s="312"/>
      <c r="C548" s="312"/>
      <c r="D548" s="321"/>
      <c r="E548" s="314"/>
      <c r="F548" s="314"/>
    </row>
    <row r="549" spans="1:6" x14ac:dyDescent="0.2">
      <c r="A549" s="5" t="s">
        <v>11</v>
      </c>
      <c r="B549" s="296" t="s">
        <v>4</v>
      </c>
      <c r="C549" s="297"/>
      <c r="D549" s="297"/>
      <c r="E549" s="297"/>
      <c r="F549" s="298"/>
    </row>
    <row r="550" spans="1:6" x14ac:dyDescent="0.2">
      <c r="A550" s="5">
        <v>1</v>
      </c>
      <c r="B550" s="4" t="s">
        <v>112</v>
      </c>
      <c r="C550" s="5" t="s">
        <v>113</v>
      </c>
      <c r="D550" s="8">
        <f>D558+D559+D560</f>
        <v>0.83000000000000007</v>
      </c>
      <c r="E550" s="6">
        <f>0.05*F561</f>
        <v>5.3210748000000017</v>
      </c>
      <c r="F550" s="6">
        <f>E550*D550</f>
        <v>4.4164920840000015</v>
      </c>
    </row>
    <row r="551" spans="1:6" x14ac:dyDescent="0.2">
      <c r="A551" s="5"/>
      <c r="B551" s="4"/>
      <c r="C551" s="4"/>
      <c r="D551" s="296" t="s">
        <v>12</v>
      </c>
      <c r="E551" s="298"/>
      <c r="F551" s="9">
        <f>F550</f>
        <v>4.4164920840000015</v>
      </c>
    </row>
    <row r="552" spans="1:6" x14ac:dyDescent="0.2">
      <c r="A552" s="5" t="s">
        <v>13</v>
      </c>
      <c r="B552" s="296" t="s">
        <v>14</v>
      </c>
      <c r="C552" s="297"/>
      <c r="D552" s="297"/>
      <c r="E552" s="297"/>
      <c r="F552" s="298"/>
    </row>
    <row r="553" spans="1:6" x14ac:dyDescent="0.2">
      <c r="A553" s="5"/>
      <c r="B553" s="92" t="s">
        <v>120</v>
      </c>
      <c r="C553" s="5" t="s">
        <v>130</v>
      </c>
      <c r="D553" s="8">
        <v>2.7</v>
      </c>
      <c r="E553" s="6">
        <f>R17</f>
        <v>2.2751999999999999</v>
      </c>
      <c r="F553" s="6">
        <f>D553*E553</f>
        <v>6.1430400000000001</v>
      </c>
    </row>
    <row r="554" spans="1:6" x14ac:dyDescent="0.2">
      <c r="A554" s="5"/>
      <c r="B554" s="92" t="s">
        <v>166</v>
      </c>
      <c r="C554" s="5" t="s">
        <v>165</v>
      </c>
      <c r="D554" s="8">
        <v>0.04</v>
      </c>
      <c r="E554" s="6">
        <f>R18</f>
        <v>406.85</v>
      </c>
      <c r="F554" s="6">
        <f t="shared" ref="F554:F555" si="43">D554*E554</f>
        <v>16.274000000000001</v>
      </c>
    </row>
    <row r="555" spans="1:6" x14ac:dyDescent="0.2">
      <c r="A555" s="5"/>
      <c r="B555" s="4" t="s">
        <v>160</v>
      </c>
      <c r="C555" s="5" t="s">
        <v>161</v>
      </c>
      <c r="D555" s="8">
        <v>2.7</v>
      </c>
      <c r="E555" s="6">
        <f>R35</f>
        <v>3.95</v>
      </c>
      <c r="F555" s="6">
        <f t="shared" si="43"/>
        <v>10.665000000000001</v>
      </c>
    </row>
    <row r="556" spans="1:6" x14ac:dyDescent="0.2">
      <c r="A556" s="5"/>
      <c r="B556" s="4"/>
      <c r="C556" s="4"/>
      <c r="D556" s="296" t="s">
        <v>16</v>
      </c>
      <c r="E556" s="298"/>
      <c r="F556" s="6">
        <f>F553+F554+F555</f>
        <v>33.082039999999999</v>
      </c>
    </row>
    <row r="557" spans="1:6" x14ac:dyDescent="0.2">
      <c r="A557" s="5" t="s">
        <v>17</v>
      </c>
      <c r="B557" s="296" t="s">
        <v>0</v>
      </c>
      <c r="C557" s="297"/>
      <c r="D557" s="297"/>
      <c r="E557" s="297"/>
      <c r="F557" s="298"/>
    </row>
    <row r="558" spans="1:6" x14ac:dyDescent="0.2">
      <c r="A558" s="5">
        <v>1</v>
      </c>
      <c r="B558" s="4" t="s">
        <v>3</v>
      </c>
      <c r="C558" s="5" t="s">
        <v>32</v>
      </c>
      <c r="D558" s="8">
        <v>0.03</v>
      </c>
      <c r="E558" s="6">
        <f>Q9</f>
        <v>161.40720000000002</v>
      </c>
      <c r="F558" s="6">
        <f>D558*E558</f>
        <v>4.8422160000000005</v>
      </c>
    </row>
    <row r="559" spans="1:6" x14ac:dyDescent="0.2">
      <c r="A559" s="5">
        <v>2</v>
      </c>
      <c r="B559" s="4" t="s">
        <v>2</v>
      </c>
      <c r="C559" s="5" t="s">
        <v>32</v>
      </c>
      <c r="D559" s="8">
        <v>0.4</v>
      </c>
      <c r="E559" s="6">
        <f>Q10</f>
        <v>137.53620000000001</v>
      </c>
      <c r="F559" s="6">
        <f t="shared" ref="F559:F560" si="44">D559*E559</f>
        <v>55.014480000000006</v>
      </c>
    </row>
    <row r="560" spans="1:6" x14ac:dyDescent="0.2">
      <c r="A560" s="5">
        <v>3</v>
      </c>
      <c r="B560" s="4" t="s">
        <v>1</v>
      </c>
      <c r="C560" s="5" t="s">
        <v>32</v>
      </c>
      <c r="D560" s="8">
        <v>0.4</v>
      </c>
      <c r="E560" s="6">
        <f>Q12</f>
        <v>116.41200000000001</v>
      </c>
      <c r="F560" s="6">
        <f t="shared" si="44"/>
        <v>46.564800000000005</v>
      </c>
    </row>
    <row r="561" spans="1:6" x14ac:dyDescent="0.2">
      <c r="A561" s="5"/>
      <c r="B561" s="4"/>
      <c r="C561" s="4"/>
      <c r="D561" s="296" t="s">
        <v>18</v>
      </c>
      <c r="E561" s="298"/>
      <c r="F561" s="9">
        <f>F558+F559+F560</f>
        <v>106.42149600000002</v>
      </c>
    </row>
    <row r="562" spans="1:6" ht="13.5" thickBot="1" x14ac:dyDescent="0.25"/>
    <row r="563" spans="1:6" ht="13.5" thickBot="1" x14ac:dyDescent="0.25">
      <c r="A563" s="11"/>
      <c r="B563" s="12" t="s">
        <v>19</v>
      </c>
      <c r="C563" s="12"/>
      <c r="D563" s="13" t="s">
        <v>94</v>
      </c>
      <c r="E563" s="12"/>
      <c r="F563" s="14">
        <f>F551+F556+F561</f>
        <v>143.92002808400002</v>
      </c>
    </row>
    <row r="564" spans="1:6" x14ac:dyDescent="0.2">
      <c r="A564" s="15"/>
      <c r="B564" s="15"/>
      <c r="C564" s="15"/>
      <c r="D564" s="16"/>
      <c r="E564" s="15"/>
      <c r="F564" s="17"/>
    </row>
    <row r="565" spans="1:6" x14ac:dyDescent="0.2">
      <c r="A565" s="301" t="s">
        <v>24</v>
      </c>
      <c r="B565" s="301"/>
      <c r="C565" s="301"/>
      <c r="D565" s="301"/>
      <c r="E565" s="301"/>
      <c r="F565" s="20"/>
    </row>
    <row r="567" spans="1:6" x14ac:dyDescent="0.2">
      <c r="A567" s="7" t="s">
        <v>61</v>
      </c>
      <c r="C567" s="7" t="s">
        <v>62</v>
      </c>
      <c r="F567" s="20"/>
    </row>
    <row r="568" spans="1:6" x14ac:dyDescent="0.2">
      <c r="A568" s="22">
        <f>+'IPV VIVIENDA'!A32</f>
        <v>23</v>
      </c>
      <c r="B568" s="22" t="str">
        <f>+'IPV VIVIENDA'!B32</f>
        <v>Jaharro y enlucido interior a la cal</v>
      </c>
      <c r="C568" s="22" t="str">
        <f>+'IPV VIVIENDA'!C32</f>
        <v>m2</v>
      </c>
    </row>
    <row r="570" spans="1:6" x14ac:dyDescent="0.2">
      <c r="A570" s="293" t="s">
        <v>5</v>
      </c>
      <c r="B570" s="293" t="s">
        <v>6</v>
      </c>
      <c r="C570" s="293" t="s">
        <v>7</v>
      </c>
      <c r="D570" s="292" t="s">
        <v>8</v>
      </c>
      <c r="E570" s="294" t="s">
        <v>9</v>
      </c>
      <c r="F570" s="294" t="s">
        <v>10</v>
      </c>
    </row>
    <row r="571" spans="1:6" x14ac:dyDescent="0.2">
      <c r="A571" s="293"/>
      <c r="B571" s="293"/>
      <c r="C571" s="293"/>
      <c r="D571" s="292"/>
      <c r="E571" s="294"/>
      <c r="F571" s="294"/>
    </row>
    <row r="572" spans="1:6" x14ac:dyDescent="0.2">
      <c r="A572" s="5" t="s">
        <v>11</v>
      </c>
      <c r="B572" s="296" t="s">
        <v>4</v>
      </c>
      <c r="C572" s="297"/>
      <c r="D572" s="297"/>
      <c r="E572" s="297"/>
      <c r="F572" s="298"/>
    </row>
    <row r="573" spans="1:6" x14ac:dyDescent="0.2">
      <c r="A573" s="5">
        <v>1</v>
      </c>
      <c r="B573" s="4" t="s">
        <v>112</v>
      </c>
      <c r="C573" s="5" t="s">
        <v>113</v>
      </c>
      <c r="D573" s="8">
        <f>D583+D584+D585</f>
        <v>1.1000000000000001</v>
      </c>
      <c r="E573" s="6">
        <f>0.05*F586</f>
        <v>7.1557410000000008</v>
      </c>
      <c r="F573" s="6">
        <f>D573*E573</f>
        <v>7.8713151000000012</v>
      </c>
    </row>
    <row r="574" spans="1:6" x14ac:dyDescent="0.2">
      <c r="A574" s="5"/>
      <c r="B574" s="4"/>
      <c r="C574" s="4"/>
      <c r="D574" s="295" t="s">
        <v>12</v>
      </c>
      <c r="E574" s="295"/>
      <c r="F574" s="6">
        <f>F573</f>
        <v>7.8713151000000012</v>
      </c>
    </row>
    <row r="575" spans="1:6" x14ac:dyDescent="0.2">
      <c r="A575" s="5" t="s">
        <v>13</v>
      </c>
      <c r="B575" s="296" t="s">
        <v>14</v>
      </c>
      <c r="C575" s="297"/>
      <c r="D575" s="297"/>
      <c r="E575" s="297"/>
      <c r="F575" s="298"/>
    </row>
    <row r="576" spans="1:6" x14ac:dyDescent="0.2">
      <c r="A576" s="5"/>
      <c r="B576" s="92" t="s">
        <v>120</v>
      </c>
      <c r="C576" s="5" t="s">
        <v>130</v>
      </c>
      <c r="D576" s="8">
        <v>2.7</v>
      </c>
      <c r="E576" s="6">
        <f>R17</f>
        <v>2.2751999999999999</v>
      </c>
      <c r="F576" s="6">
        <f>D576*E576</f>
        <v>6.1430400000000001</v>
      </c>
    </row>
    <row r="577" spans="1:6" x14ac:dyDescent="0.2">
      <c r="A577" s="5"/>
      <c r="B577" s="92" t="s">
        <v>166</v>
      </c>
      <c r="C577" s="5" t="s">
        <v>165</v>
      </c>
      <c r="D577" s="8">
        <v>0.04</v>
      </c>
      <c r="E577" s="6">
        <f>R18</f>
        <v>406.85</v>
      </c>
      <c r="F577" s="6">
        <f t="shared" ref="F577:F580" si="45">D577*E577</f>
        <v>16.274000000000001</v>
      </c>
    </row>
    <row r="578" spans="1:6" x14ac:dyDescent="0.2">
      <c r="A578" s="5"/>
      <c r="B578" s="4" t="s">
        <v>160</v>
      </c>
      <c r="C578" s="5" t="s">
        <v>161</v>
      </c>
      <c r="D578" s="8">
        <v>2.7</v>
      </c>
      <c r="E578" s="6">
        <f>R35</f>
        <v>3.95</v>
      </c>
      <c r="F578" s="6">
        <f t="shared" si="45"/>
        <v>10.665000000000001</v>
      </c>
    </row>
    <row r="579" spans="1:6" x14ac:dyDescent="0.2">
      <c r="A579" s="5" t="s">
        <v>167</v>
      </c>
      <c r="B579" s="92" t="s">
        <v>120</v>
      </c>
      <c r="C579" s="5" t="s">
        <v>130</v>
      </c>
      <c r="D579" s="8">
        <v>0.62</v>
      </c>
      <c r="E579" s="6">
        <f>R17</f>
        <v>2.2751999999999999</v>
      </c>
      <c r="F579" s="6">
        <f t="shared" si="45"/>
        <v>1.4106239999999999</v>
      </c>
    </row>
    <row r="580" spans="1:6" x14ac:dyDescent="0.2">
      <c r="A580" s="5"/>
      <c r="B580" s="92" t="s">
        <v>164</v>
      </c>
      <c r="C580" s="5" t="s">
        <v>165</v>
      </c>
      <c r="D580" s="8">
        <v>0.01</v>
      </c>
      <c r="E580" s="6">
        <f>R19</f>
        <v>663.6</v>
      </c>
      <c r="F580" s="6">
        <f t="shared" si="45"/>
        <v>6.6360000000000001</v>
      </c>
    </row>
    <row r="581" spans="1:6" x14ac:dyDescent="0.2">
      <c r="A581" s="5"/>
      <c r="B581" s="4"/>
      <c r="C581" s="4"/>
      <c r="D581" s="295" t="s">
        <v>16</v>
      </c>
      <c r="E581" s="295"/>
      <c r="F581" s="6">
        <f>SUM(F576:F580)</f>
        <v>41.128664000000001</v>
      </c>
    </row>
    <row r="582" spans="1:6" x14ac:dyDescent="0.2">
      <c r="A582" s="5" t="s">
        <v>17</v>
      </c>
      <c r="B582" s="296" t="s">
        <v>0</v>
      </c>
      <c r="C582" s="297"/>
      <c r="D582" s="297"/>
      <c r="E582" s="297"/>
      <c r="F582" s="298"/>
    </row>
    <row r="583" spans="1:6" x14ac:dyDescent="0.2">
      <c r="A583" s="5">
        <v>1</v>
      </c>
      <c r="B583" s="4" t="s">
        <v>3</v>
      </c>
      <c r="C583" s="5" t="s">
        <v>32</v>
      </c>
      <c r="D583" s="8">
        <v>0.1</v>
      </c>
      <c r="E583" s="6">
        <f>Q9</f>
        <v>161.40720000000002</v>
      </c>
      <c r="F583" s="6">
        <f>E583*D583</f>
        <v>16.140720000000002</v>
      </c>
    </row>
    <row r="584" spans="1:6" x14ac:dyDescent="0.2">
      <c r="A584" s="5">
        <v>2</v>
      </c>
      <c r="B584" s="4" t="s">
        <v>2</v>
      </c>
      <c r="C584" s="5" t="s">
        <v>32</v>
      </c>
      <c r="D584" s="8">
        <v>0.5</v>
      </c>
      <c r="E584" s="6">
        <f>Q10</f>
        <v>137.53620000000001</v>
      </c>
      <c r="F584" s="6">
        <f t="shared" ref="F584:F585" si="46">E584*D584</f>
        <v>68.768100000000004</v>
      </c>
    </row>
    <row r="585" spans="1:6" x14ac:dyDescent="0.2">
      <c r="A585" s="5">
        <v>3</v>
      </c>
      <c r="B585" s="4" t="s">
        <v>1</v>
      </c>
      <c r="C585" s="5" t="s">
        <v>32</v>
      </c>
      <c r="D585" s="8">
        <f>+D584</f>
        <v>0.5</v>
      </c>
      <c r="E585" s="6">
        <f>Q12</f>
        <v>116.41200000000001</v>
      </c>
      <c r="F585" s="6">
        <f t="shared" si="46"/>
        <v>58.206000000000003</v>
      </c>
    </row>
    <row r="586" spans="1:6" x14ac:dyDescent="0.2">
      <c r="A586" s="5"/>
      <c r="B586" s="4"/>
      <c r="C586" s="4"/>
      <c r="D586" s="295" t="s">
        <v>18</v>
      </c>
      <c r="E586" s="295"/>
      <c r="F586" s="9">
        <f>F583+F584+F585</f>
        <v>143.11482000000001</v>
      </c>
    </row>
    <row r="587" spans="1:6" ht="13.5" thickBot="1" x14ac:dyDescent="0.25"/>
    <row r="588" spans="1:6" ht="13.5" thickBot="1" x14ac:dyDescent="0.25">
      <c r="A588" s="11"/>
      <c r="B588" s="12" t="s">
        <v>19</v>
      </c>
      <c r="C588" s="12"/>
      <c r="D588" s="13" t="s">
        <v>94</v>
      </c>
      <c r="E588" s="12"/>
      <c r="F588" s="14">
        <f>F586+F581+F574</f>
        <v>192.11479910000003</v>
      </c>
    </row>
    <row r="590" spans="1:6" x14ac:dyDescent="0.2">
      <c r="A590" s="301" t="s">
        <v>24</v>
      </c>
      <c r="B590" s="301"/>
      <c r="C590" s="301"/>
      <c r="D590" s="301"/>
      <c r="E590" s="301"/>
      <c r="F590" s="20"/>
    </row>
    <row r="592" spans="1:6" x14ac:dyDescent="0.2">
      <c r="A592" s="7" t="s">
        <v>61</v>
      </c>
      <c r="C592" s="7" t="s">
        <v>62</v>
      </c>
      <c r="F592" s="20"/>
    </row>
    <row r="593" spans="1:6" x14ac:dyDescent="0.2">
      <c r="A593" s="22">
        <f>+'IPV VIVIENDA'!A33</f>
        <v>24</v>
      </c>
      <c r="B593" s="22" t="str">
        <f>+'IPV VIVIENDA'!B33</f>
        <v>Cielorraso interior a la cal</v>
      </c>
      <c r="C593" s="22" t="str">
        <f>+'IPV VIVIENDA'!C33</f>
        <v>m2</v>
      </c>
    </row>
    <row r="595" spans="1:6" x14ac:dyDescent="0.2">
      <c r="A595" s="293" t="s">
        <v>5</v>
      </c>
      <c r="B595" s="293" t="s">
        <v>6</v>
      </c>
      <c r="C595" s="293" t="s">
        <v>7</v>
      </c>
      <c r="D595" s="292" t="s">
        <v>8</v>
      </c>
      <c r="E595" s="294" t="s">
        <v>9</v>
      </c>
      <c r="F595" s="294" t="s">
        <v>10</v>
      </c>
    </row>
    <row r="596" spans="1:6" x14ac:dyDescent="0.2">
      <c r="A596" s="293"/>
      <c r="B596" s="293"/>
      <c r="C596" s="293"/>
      <c r="D596" s="292"/>
      <c r="E596" s="294"/>
      <c r="F596" s="294"/>
    </row>
    <row r="597" spans="1:6" x14ac:dyDescent="0.2">
      <c r="A597" s="5" t="s">
        <v>11</v>
      </c>
      <c r="B597" s="296" t="s">
        <v>4</v>
      </c>
      <c r="C597" s="297"/>
      <c r="D597" s="297"/>
      <c r="E597" s="297"/>
      <c r="F597" s="298"/>
    </row>
    <row r="598" spans="1:6" x14ac:dyDescent="0.2">
      <c r="A598" s="5">
        <v>1</v>
      </c>
      <c r="B598" s="4" t="s">
        <v>112</v>
      </c>
      <c r="C598" s="5" t="s">
        <v>113</v>
      </c>
      <c r="D598" s="8">
        <f>D608+D609+D610</f>
        <v>1.4</v>
      </c>
      <c r="E598" s="6">
        <f>0.05*F611</f>
        <v>9.0603525000000005</v>
      </c>
      <c r="F598" s="6">
        <f>E598*D598</f>
        <v>12.6844935</v>
      </c>
    </row>
    <row r="599" spans="1:6" x14ac:dyDescent="0.2">
      <c r="A599" s="5"/>
      <c r="B599" s="4"/>
      <c r="C599" s="5"/>
      <c r="D599" s="8"/>
      <c r="E599" s="4"/>
      <c r="F599" s="9">
        <f>F598</f>
        <v>12.6844935</v>
      </c>
    </row>
    <row r="600" spans="1:6" x14ac:dyDescent="0.2">
      <c r="A600" s="5"/>
      <c r="B600" s="4"/>
      <c r="C600" s="4"/>
      <c r="D600" s="295" t="s">
        <v>12</v>
      </c>
      <c r="E600" s="295"/>
      <c r="F600" s="9"/>
    </row>
    <row r="601" spans="1:6" x14ac:dyDescent="0.2">
      <c r="A601" s="5" t="s">
        <v>13</v>
      </c>
      <c r="B601" s="296" t="s">
        <v>14</v>
      </c>
      <c r="C601" s="297"/>
      <c r="D601" s="297"/>
      <c r="E601" s="297"/>
      <c r="F601" s="298"/>
    </row>
    <row r="602" spans="1:6" x14ac:dyDescent="0.2">
      <c r="A602" s="5"/>
      <c r="B602" s="92" t="s">
        <v>166</v>
      </c>
      <c r="C602" s="5" t="s">
        <v>165</v>
      </c>
      <c r="D602" s="28">
        <v>2.5000000000000001E-2</v>
      </c>
      <c r="E602" s="118">
        <f>R18</f>
        <v>406.85</v>
      </c>
      <c r="F602" s="118">
        <f>E602*D602</f>
        <v>10.171250000000001</v>
      </c>
    </row>
    <row r="603" spans="1:6" x14ac:dyDescent="0.2">
      <c r="A603" s="5"/>
      <c r="B603" s="4" t="s">
        <v>160</v>
      </c>
      <c r="C603" s="5" t="s">
        <v>161</v>
      </c>
      <c r="D603" s="8">
        <v>3.2</v>
      </c>
      <c r="E603" s="119">
        <f>R35</f>
        <v>3.95</v>
      </c>
      <c r="F603" s="118">
        <f t="shared" ref="F603:F605" si="47">E603*D603</f>
        <v>12.64</v>
      </c>
    </row>
    <row r="604" spans="1:6" x14ac:dyDescent="0.2">
      <c r="A604" s="5"/>
      <c r="B604" s="92" t="s">
        <v>120</v>
      </c>
      <c r="C604" s="5" t="s">
        <v>130</v>
      </c>
      <c r="D604" s="8">
        <v>3.2</v>
      </c>
      <c r="E604" s="119">
        <f>R17</f>
        <v>2.2751999999999999</v>
      </c>
      <c r="F604" s="118">
        <f t="shared" si="47"/>
        <v>7.28064</v>
      </c>
    </row>
    <row r="605" spans="1:6" x14ac:dyDescent="0.2">
      <c r="A605" s="5"/>
      <c r="B605" s="92" t="s">
        <v>164</v>
      </c>
      <c r="C605" s="5" t="s">
        <v>165</v>
      </c>
      <c r="D605" s="8">
        <v>1.4999999999999999E-2</v>
      </c>
      <c r="E605" s="119">
        <f>R19</f>
        <v>663.6</v>
      </c>
      <c r="F605" s="118">
        <f t="shared" si="47"/>
        <v>9.9540000000000006</v>
      </c>
    </row>
    <row r="606" spans="1:6" x14ac:dyDescent="0.2">
      <c r="A606" s="5"/>
      <c r="B606" s="4"/>
      <c r="C606" s="4"/>
      <c r="D606" s="296" t="s">
        <v>16</v>
      </c>
      <c r="E606" s="298"/>
      <c r="F606" s="6">
        <f>F602+F603+F604+F605</f>
        <v>40.04589</v>
      </c>
    </row>
    <row r="607" spans="1:6" x14ac:dyDescent="0.2">
      <c r="A607" s="5" t="s">
        <v>17</v>
      </c>
      <c r="B607" s="296" t="s">
        <v>0</v>
      </c>
      <c r="C607" s="297"/>
      <c r="D607" s="297"/>
      <c r="E607" s="297"/>
      <c r="F607" s="298"/>
    </row>
    <row r="608" spans="1:6" x14ac:dyDescent="0.2">
      <c r="A608" s="5">
        <v>1</v>
      </c>
      <c r="B608" s="4" t="s">
        <v>3</v>
      </c>
      <c r="C608" s="5" t="s">
        <v>32</v>
      </c>
      <c r="D608" s="8">
        <v>0.1</v>
      </c>
      <c r="E608" s="6">
        <f>Q9</f>
        <v>161.40720000000002</v>
      </c>
      <c r="F608" s="119">
        <f>E608*D608</f>
        <v>16.140720000000002</v>
      </c>
    </row>
    <row r="609" spans="1:6" x14ac:dyDescent="0.2">
      <c r="A609" s="5">
        <v>2</v>
      </c>
      <c r="B609" s="4" t="s">
        <v>2</v>
      </c>
      <c r="C609" s="5" t="s">
        <v>32</v>
      </c>
      <c r="D609" s="8">
        <v>0.65</v>
      </c>
      <c r="E609" s="6">
        <f>Q10</f>
        <v>137.53620000000001</v>
      </c>
      <c r="F609" s="119">
        <f t="shared" ref="F609:F610" si="48">E609*D609</f>
        <v>89.398530000000008</v>
      </c>
    </row>
    <row r="610" spans="1:6" x14ac:dyDescent="0.2">
      <c r="A610" s="5">
        <v>3</v>
      </c>
      <c r="B610" s="4" t="s">
        <v>1</v>
      </c>
      <c r="C610" s="5" t="s">
        <v>32</v>
      </c>
      <c r="D610" s="8">
        <f>+D609</f>
        <v>0.65</v>
      </c>
      <c r="E610" s="6">
        <f>Q12</f>
        <v>116.41200000000001</v>
      </c>
      <c r="F610" s="119">
        <f t="shared" si="48"/>
        <v>75.6678</v>
      </c>
    </row>
    <row r="611" spans="1:6" x14ac:dyDescent="0.2">
      <c r="A611" s="5"/>
      <c r="B611" s="4"/>
      <c r="C611" s="4"/>
      <c r="D611" s="295" t="s">
        <v>18</v>
      </c>
      <c r="E611" s="295"/>
      <c r="F611" s="9">
        <f>F608+F609+F610</f>
        <v>181.20705000000001</v>
      </c>
    </row>
    <row r="612" spans="1:6" ht="13.5" thickBot="1" x14ac:dyDescent="0.25"/>
    <row r="613" spans="1:6" ht="13.5" thickBot="1" x14ac:dyDescent="0.25">
      <c r="A613" s="11"/>
      <c r="B613" s="12" t="s">
        <v>19</v>
      </c>
      <c r="C613" s="12"/>
      <c r="D613" s="13" t="s">
        <v>94</v>
      </c>
      <c r="E613" s="12"/>
      <c r="F613" s="14">
        <f>F611+F606+F599</f>
        <v>233.93743350000003</v>
      </c>
    </row>
    <row r="615" spans="1:6" x14ac:dyDescent="0.2">
      <c r="A615" s="301" t="s">
        <v>24</v>
      </c>
      <c r="B615" s="301"/>
      <c r="C615" s="301"/>
      <c r="D615" s="301"/>
      <c r="E615" s="301"/>
      <c r="F615" s="20"/>
    </row>
    <row r="617" spans="1:6" x14ac:dyDescent="0.2">
      <c r="A617" s="7" t="s">
        <v>61</v>
      </c>
      <c r="C617" s="7" t="s">
        <v>62</v>
      </c>
      <c r="F617" s="20"/>
    </row>
    <row r="618" spans="1:6" x14ac:dyDescent="0.2">
      <c r="A618" s="22">
        <f>+'IPV VIVIENDA'!A34</f>
        <v>25</v>
      </c>
      <c r="B618" s="22" t="str">
        <f>+'IPV VIVIENDA'!B34</f>
        <v>Revestimiento Cerámico</v>
      </c>
      <c r="C618" s="22" t="str">
        <f>+'IPV VIVIENDA'!C34</f>
        <v>m2</v>
      </c>
    </row>
    <row r="620" spans="1:6" x14ac:dyDescent="0.2">
      <c r="A620" s="293" t="s">
        <v>5</v>
      </c>
      <c r="B620" s="293" t="s">
        <v>6</v>
      </c>
      <c r="C620" s="293" t="s">
        <v>7</v>
      </c>
      <c r="D620" s="292" t="s">
        <v>8</v>
      </c>
      <c r="E620" s="294" t="s">
        <v>9</v>
      </c>
      <c r="F620" s="294" t="s">
        <v>10</v>
      </c>
    </row>
    <row r="621" spans="1:6" x14ac:dyDescent="0.2">
      <c r="A621" s="293"/>
      <c r="B621" s="293"/>
      <c r="C621" s="293"/>
      <c r="D621" s="292"/>
      <c r="E621" s="294"/>
      <c r="F621" s="294"/>
    </row>
    <row r="622" spans="1:6" x14ac:dyDescent="0.2">
      <c r="A622" s="5" t="s">
        <v>11</v>
      </c>
      <c r="B622" s="296" t="s">
        <v>4</v>
      </c>
      <c r="C622" s="297"/>
      <c r="D622" s="297"/>
      <c r="E622" s="297"/>
      <c r="F622" s="298"/>
    </row>
    <row r="623" spans="1:6" x14ac:dyDescent="0.2">
      <c r="A623" s="5">
        <v>1</v>
      </c>
      <c r="B623" s="4" t="s">
        <v>112</v>
      </c>
      <c r="C623" s="5" t="s">
        <v>113</v>
      </c>
      <c r="D623" s="8">
        <f>D630+D631+D632</f>
        <v>1.05</v>
      </c>
      <c r="E623" s="6">
        <f>0.05*F633</f>
        <v>6.7522230000000008</v>
      </c>
      <c r="F623" s="6">
        <f>E623*D623</f>
        <v>7.0898341500000015</v>
      </c>
    </row>
    <row r="624" spans="1:6" x14ac:dyDescent="0.2">
      <c r="A624" s="5"/>
      <c r="B624" s="4"/>
      <c r="C624" s="4"/>
      <c r="D624" s="295" t="s">
        <v>12</v>
      </c>
      <c r="E624" s="295"/>
      <c r="F624" s="9">
        <f>F623</f>
        <v>7.0898341500000015</v>
      </c>
    </row>
    <row r="625" spans="1:6" x14ac:dyDescent="0.2">
      <c r="A625" s="5" t="s">
        <v>13</v>
      </c>
      <c r="B625" s="296" t="s">
        <v>14</v>
      </c>
      <c r="C625" s="297"/>
      <c r="D625" s="297"/>
      <c r="E625" s="297"/>
      <c r="F625" s="298"/>
    </row>
    <row r="626" spans="1:6" x14ac:dyDescent="0.2">
      <c r="A626" s="5"/>
      <c r="B626" s="4" t="s">
        <v>158</v>
      </c>
      <c r="C626" s="8" t="s">
        <v>130</v>
      </c>
      <c r="D626" s="28">
        <v>3.1</v>
      </c>
      <c r="E626" s="115">
        <f>R37</f>
        <v>4.7136666666666667</v>
      </c>
      <c r="F626" s="115">
        <f>E626*D626</f>
        <v>14.612366666666667</v>
      </c>
    </row>
    <row r="627" spans="1:6" x14ac:dyDescent="0.2">
      <c r="A627" s="5"/>
      <c r="B627" s="4" t="s">
        <v>159</v>
      </c>
      <c r="C627" s="8" t="s">
        <v>116</v>
      </c>
      <c r="D627" s="8">
        <v>1.05</v>
      </c>
      <c r="E627" s="119">
        <f>R38</f>
        <v>94.800000000000011</v>
      </c>
      <c r="F627" s="115">
        <f>E627*D627</f>
        <v>99.54000000000002</v>
      </c>
    </row>
    <row r="628" spans="1:6" x14ac:dyDescent="0.2">
      <c r="A628" s="5"/>
      <c r="B628" s="4"/>
      <c r="C628" s="4"/>
      <c r="D628" s="295" t="s">
        <v>16</v>
      </c>
      <c r="E628" s="295"/>
      <c r="F628" s="119">
        <f>F626+F627</f>
        <v>114.15236666666669</v>
      </c>
    </row>
    <row r="629" spans="1:6" x14ac:dyDescent="0.2">
      <c r="A629" s="5" t="s">
        <v>17</v>
      </c>
      <c r="B629" s="296" t="s">
        <v>0</v>
      </c>
      <c r="C629" s="297"/>
      <c r="D629" s="297"/>
      <c r="E629" s="297"/>
      <c r="F629" s="298"/>
    </row>
    <row r="630" spans="1:6" x14ac:dyDescent="0.2">
      <c r="A630" s="5">
        <v>1</v>
      </c>
      <c r="B630" s="4" t="s">
        <v>3</v>
      </c>
      <c r="C630" s="5" t="s">
        <v>32</v>
      </c>
      <c r="D630" s="8">
        <v>0.05</v>
      </c>
      <c r="E630" s="119">
        <f>Q9</f>
        <v>161.40720000000002</v>
      </c>
      <c r="F630" s="6">
        <f>D630*E630</f>
        <v>8.0703600000000009</v>
      </c>
    </row>
    <row r="631" spans="1:6" x14ac:dyDescent="0.2">
      <c r="A631" s="5">
        <v>2</v>
      </c>
      <c r="B631" s="4" t="s">
        <v>2</v>
      </c>
      <c r="C631" s="5" t="s">
        <v>32</v>
      </c>
      <c r="D631" s="8">
        <v>0.5</v>
      </c>
      <c r="E631" s="119">
        <f>Q10</f>
        <v>137.53620000000001</v>
      </c>
      <c r="F631" s="6">
        <f t="shared" ref="F631:F632" si="49">D631*E631</f>
        <v>68.768100000000004</v>
      </c>
    </row>
    <row r="632" spans="1:6" x14ac:dyDescent="0.2">
      <c r="A632" s="5">
        <v>3</v>
      </c>
      <c r="B632" s="4" t="s">
        <v>1</v>
      </c>
      <c r="C632" s="5" t="s">
        <v>32</v>
      </c>
      <c r="D632" s="8">
        <v>0.5</v>
      </c>
      <c r="E632" s="119">
        <f>Q12</f>
        <v>116.41200000000001</v>
      </c>
      <c r="F632" s="6">
        <f t="shared" si="49"/>
        <v>58.206000000000003</v>
      </c>
    </row>
    <row r="633" spans="1:6" x14ac:dyDescent="0.2">
      <c r="A633" s="5"/>
      <c r="B633" s="4"/>
      <c r="C633" s="4"/>
      <c r="D633" s="295" t="s">
        <v>18</v>
      </c>
      <c r="E633" s="295"/>
      <c r="F633" s="9">
        <f>F630+F631+F632</f>
        <v>135.04446000000002</v>
      </c>
    </row>
    <row r="634" spans="1:6" ht="13.5" thickBot="1" x14ac:dyDescent="0.25"/>
    <row r="635" spans="1:6" ht="13.5" thickBot="1" x14ac:dyDescent="0.25">
      <c r="A635" s="11"/>
      <c r="B635" s="12" t="s">
        <v>19</v>
      </c>
      <c r="C635" s="12"/>
      <c r="D635" s="13" t="s">
        <v>94</v>
      </c>
      <c r="E635" s="12"/>
      <c r="F635" s="14">
        <f>F624+F628+F633</f>
        <v>256.28666081666671</v>
      </c>
    </row>
    <row r="637" spans="1:6" x14ac:dyDescent="0.2">
      <c r="A637" s="301" t="s">
        <v>24</v>
      </c>
      <c r="B637" s="301"/>
      <c r="C637" s="301"/>
      <c r="D637" s="301"/>
      <c r="E637" s="301"/>
      <c r="F637" s="20"/>
    </row>
    <row r="639" spans="1:6" x14ac:dyDescent="0.2">
      <c r="A639" s="7" t="s">
        <v>61</v>
      </c>
      <c r="C639" s="7" t="s">
        <v>62</v>
      </c>
      <c r="F639" s="20"/>
    </row>
    <row r="640" spans="1:6" x14ac:dyDescent="0.2">
      <c r="A640" s="22">
        <f>+'IPV VIVIENDA'!A35</f>
        <v>26</v>
      </c>
      <c r="B640" s="22" t="str">
        <f>+'IPV VIVIENDA'!B35</f>
        <v>Jaharro y enlucido exterior a la cal</v>
      </c>
      <c r="C640" s="22" t="str">
        <f>+'IPV VIVIENDA'!C35</f>
        <v>m2</v>
      </c>
    </row>
    <row r="642" spans="1:6" x14ac:dyDescent="0.2">
      <c r="A642" s="293" t="s">
        <v>5</v>
      </c>
      <c r="B642" s="293" t="s">
        <v>6</v>
      </c>
      <c r="C642" s="293" t="s">
        <v>7</v>
      </c>
      <c r="D642" s="292" t="s">
        <v>8</v>
      </c>
      <c r="E642" s="294" t="s">
        <v>9</v>
      </c>
      <c r="F642" s="294" t="s">
        <v>10</v>
      </c>
    </row>
    <row r="643" spans="1:6" x14ac:dyDescent="0.2">
      <c r="A643" s="293"/>
      <c r="B643" s="293"/>
      <c r="C643" s="293"/>
      <c r="D643" s="292"/>
      <c r="E643" s="294"/>
      <c r="F643" s="294"/>
    </row>
    <row r="644" spans="1:6" x14ac:dyDescent="0.2">
      <c r="A644" s="5" t="s">
        <v>11</v>
      </c>
      <c r="B644" s="296" t="s">
        <v>4</v>
      </c>
      <c r="C644" s="297"/>
      <c r="D644" s="297"/>
      <c r="E644" s="297"/>
      <c r="F644" s="298"/>
    </row>
    <row r="645" spans="1:6" x14ac:dyDescent="0.2">
      <c r="A645" s="5">
        <v>1</v>
      </c>
      <c r="B645" s="4" t="s">
        <v>112</v>
      </c>
      <c r="C645" s="5" t="s">
        <v>113</v>
      </c>
      <c r="D645" s="8">
        <f>D656+D657+D658</f>
        <v>1.1000000000000001</v>
      </c>
      <c r="E645" s="6">
        <f>0.05*F659</f>
        <v>7.1557410000000008</v>
      </c>
      <c r="F645" s="6">
        <f>D645*E645</f>
        <v>7.8713151000000012</v>
      </c>
    </row>
    <row r="646" spans="1:6" x14ac:dyDescent="0.2">
      <c r="A646" s="5"/>
      <c r="B646" s="4"/>
      <c r="C646" s="4"/>
      <c r="D646" s="295" t="s">
        <v>12</v>
      </c>
      <c r="E646" s="295"/>
      <c r="F646" s="9">
        <f>F645</f>
        <v>7.8713151000000012</v>
      </c>
    </row>
    <row r="647" spans="1:6" x14ac:dyDescent="0.2">
      <c r="A647" s="5" t="s">
        <v>13</v>
      </c>
      <c r="B647" s="296" t="s">
        <v>14</v>
      </c>
      <c r="C647" s="297"/>
      <c r="D647" s="297"/>
      <c r="E647" s="297"/>
      <c r="F647" s="298"/>
    </row>
    <row r="648" spans="1:6" x14ac:dyDescent="0.2">
      <c r="A648" s="5"/>
      <c r="B648" s="92" t="s">
        <v>120</v>
      </c>
      <c r="C648" s="5" t="s">
        <v>130</v>
      </c>
      <c r="D648" s="8">
        <v>2.7</v>
      </c>
      <c r="E648" s="118">
        <f>R17</f>
        <v>2.2751999999999999</v>
      </c>
      <c r="F648" s="118">
        <f>E648*D648</f>
        <v>6.1430400000000001</v>
      </c>
    </row>
    <row r="649" spans="1:6" x14ac:dyDescent="0.2">
      <c r="A649" s="5"/>
      <c r="B649" s="92" t="s">
        <v>166</v>
      </c>
      <c r="C649" s="5" t="s">
        <v>165</v>
      </c>
      <c r="D649" s="8">
        <v>0.04</v>
      </c>
      <c r="E649" s="118">
        <f>R18</f>
        <v>406.85</v>
      </c>
      <c r="F649" s="118">
        <f t="shared" ref="F649:F653" si="50">E649*D649</f>
        <v>16.274000000000001</v>
      </c>
    </row>
    <row r="650" spans="1:6" x14ac:dyDescent="0.2">
      <c r="A650" s="5"/>
      <c r="B650" s="4" t="s">
        <v>160</v>
      </c>
      <c r="C650" s="5" t="s">
        <v>161</v>
      </c>
      <c r="D650" s="8">
        <v>2.7</v>
      </c>
      <c r="E650" s="117">
        <f>R35</f>
        <v>3.95</v>
      </c>
      <c r="F650" s="118">
        <f t="shared" si="50"/>
        <v>10.665000000000001</v>
      </c>
    </row>
    <row r="651" spans="1:6" x14ac:dyDescent="0.2">
      <c r="A651" s="5" t="s">
        <v>167</v>
      </c>
      <c r="B651" s="92" t="s">
        <v>120</v>
      </c>
      <c r="C651" s="5" t="s">
        <v>130</v>
      </c>
      <c r="D651" s="8">
        <v>0.62</v>
      </c>
      <c r="E651" s="119">
        <f>R17</f>
        <v>2.2751999999999999</v>
      </c>
      <c r="F651" s="118">
        <f t="shared" si="50"/>
        <v>1.4106239999999999</v>
      </c>
    </row>
    <row r="652" spans="1:6" x14ac:dyDescent="0.2">
      <c r="A652" s="5"/>
      <c r="B652" s="92" t="s">
        <v>164</v>
      </c>
      <c r="C652" s="5" t="s">
        <v>165</v>
      </c>
      <c r="D652" s="8">
        <v>0.01</v>
      </c>
      <c r="E652" s="119">
        <f>R19</f>
        <v>663.6</v>
      </c>
      <c r="F652" s="118">
        <f t="shared" si="50"/>
        <v>6.6360000000000001</v>
      </c>
    </row>
    <row r="653" spans="1:6" x14ac:dyDescent="0.2">
      <c r="A653" s="5"/>
      <c r="B653" s="4" t="s">
        <v>160</v>
      </c>
      <c r="C653" s="5" t="s">
        <v>161</v>
      </c>
      <c r="D653" s="8">
        <v>0.62</v>
      </c>
      <c r="E653" s="119">
        <f>R35</f>
        <v>3.95</v>
      </c>
      <c r="F653" s="118">
        <f t="shared" si="50"/>
        <v>2.4490000000000003</v>
      </c>
    </row>
    <row r="654" spans="1:6" x14ac:dyDescent="0.2">
      <c r="A654" s="5"/>
      <c r="B654" s="4"/>
      <c r="C654" s="4"/>
      <c r="D654" s="295" t="s">
        <v>16</v>
      </c>
      <c r="E654" s="295"/>
      <c r="F654" s="119">
        <f>SUM(F648:F653)</f>
        <v>43.577663999999999</v>
      </c>
    </row>
    <row r="655" spans="1:6" x14ac:dyDescent="0.2">
      <c r="A655" s="5" t="s">
        <v>17</v>
      </c>
      <c r="B655" s="296" t="s">
        <v>0</v>
      </c>
      <c r="C655" s="297"/>
      <c r="D655" s="297"/>
      <c r="E655" s="297"/>
      <c r="F655" s="298"/>
    </row>
    <row r="656" spans="1:6" x14ac:dyDescent="0.2">
      <c r="A656" s="5">
        <v>1</v>
      </c>
      <c r="B656" s="4" t="s">
        <v>3</v>
      </c>
      <c r="C656" s="5" t="s">
        <v>32</v>
      </c>
      <c r="D656" s="8">
        <v>0.1</v>
      </c>
      <c r="E656" s="6">
        <f>Q9</f>
        <v>161.40720000000002</v>
      </c>
      <c r="F656" s="119">
        <f>E656*D656</f>
        <v>16.140720000000002</v>
      </c>
    </row>
    <row r="657" spans="1:6" x14ac:dyDescent="0.2">
      <c r="A657" s="5">
        <v>2</v>
      </c>
      <c r="B657" s="4" t="s">
        <v>2</v>
      </c>
      <c r="C657" s="5" t="s">
        <v>32</v>
      </c>
      <c r="D657" s="8">
        <v>0.5</v>
      </c>
      <c r="E657" s="6">
        <f>Q10</f>
        <v>137.53620000000001</v>
      </c>
      <c r="F657" s="119">
        <f t="shared" ref="F657:F658" si="51">E657*D657</f>
        <v>68.768100000000004</v>
      </c>
    </row>
    <row r="658" spans="1:6" x14ac:dyDescent="0.2">
      <c r="A658" s="5">
        <v>3</v>
      </c>
      <c r="B658" s="4" t="s">
        <v>1</v>
      </c>
      <c r="C658" s="5" t="s">
        <v>32</v>
      </c>
      <c r="D658" s="8">
        <v>0.5</v>
      </c>
      <c r="E658" s="6">
        <f>Q12</f>
        <v>116.41200000000001</v>
      </c>
      <c r="F658" s="119">
        <f t="shared" si="51"/>
        <v>58.206000000000003</v>
      </c>
    </row>
    <row r="659" spans="1:6" x14ac:dyDescent="0.2">
      <c r="A659" s="5"/>
      <c r="B659" s="4"/>
      <c r="C659" s="4"/>
      <c r="D659" s="295" t="s">
        <v>18</v>
      </c>
      <c r="E659" s="295"/>
      <c r="F659" s="121">
        <f>F656+F657+F658</f>
        <v>143.11482000000001</v>
      </c>
    </row>
    <row r="660" spans="1:6" ht="13.5" thickBot="1" x14ac:dyDescent="0.25"/>
    <row r="661" spans="1:6" ht="13.5" thickBot="1" x14ac:dyDescent="0.25">
      <c r="A661" s="11"/>
      <c r="B661" s="12" t="s">
        <v>19</v>
      </c>
      <c r="C661" s="12"/>
      <c r="D661" s="13" t="s">
        <v>94</v>
      </c>
      <c r="E661" s="12"/>
      <c r="F661" s="14">
        <f>F646+F654+F659</f>
        <v>194.56379910000001</v>
      </c>
    </row>
    <row r="663" spans="1:6" x14ac:dyDescent="0.2">
      <c r="A663" s="301" t="s">
        <v>24</v>
      </c>
      <c r="B663" s="301"/>
      <c r="C663" s="301"/>
      <c r="D663" s="301"/>
      <c r="E663" s="301"/>
      <c r="F663" s="20"/>
    </row>
    <row r="664" spans="1:6" x14ac:dyDescent="0.2">
      <c r="A664" s="7" t="s">
        <v>61</v>
      </c>
      <c r="C664" s="7" t="s">
        <v>62</v>
      </c>
      <c r="F664" s="20"/>
    </row>
    <row r="665" spans="1:6" x14ac:dyDescent="0.2">
      <c r="A665" s="22">
        <f>+'IPV VIVIENDA'!A36</f>
        <v>27</v>
      </c>
      <c r="B665" s="22" t="str">
        <f>+'IPV VIVIENDA'!B36</f>
        <v>Mesada, Campana y Ventilaciones</v>
      </c>
      <c r="C665" s="22" t="str">
        <f>+'IPV VIVIENDA'!C36</f>
        <v>Gl.</v>
      </c>
    </row>
    <row r="667" spans="1:6" x14ac:dyDescent="0.2">
      <c r="A667" s="293" t="s">
        <v>5</v>
      </c>
      <c r="B667" s="293" t="s">
        <v>6</v>
      </c>
      <c r="C667" s="293" t="s">
        <v>7</v>
      </c>
      <c r="D667" s="292" t="s">
        <v>8</v>
      </c>
      <c r="E667" s="294" t="s">
        <v>9</v>
      </c>
      <c r="F667" s="294" t="s">
        <v>10</v>
      </c>
    </row>
    <row r="668" spans="1:6" x14ac:dyDescent="0.2">
      <c r="A668" s="293"/>
      <c r="B668" s="293"/>
      <c r="C668" s="293"/>
      <c r="D668" s="292"/>
      <c r="E668" s="294"/>
      <c r="F668" s="294"/>
    </row>
    <row r="669" spans="1:6" x14ac:dyDescent="0.2">
      <c r="A669" s="5" t="s">
        <v>11</v>
      </c>
      <c r="B669" s="296" t="s">
        <v>4</v>
      </c>
      <c r="C669" s="297"/>
      <c r="D669" s="297"/>
      <c r="E669" s="297"/>
      <c r="F669" s="298"/>
    </row>
    <row r="670" spans="1:6" x14ac:dyDescent="0.2">
      <c r="A670" s="5">
        <v>1</v>
      </c>
      <c r="B670" s="4" t="s">
        <v>112</v>
      </c>
      <c r="C670" s="5" t="s">
        <v>113</v>
      </c>
      <c r="D670" s="8">
        <f>SUM(D679:D681)</f>
        <v>7.5</v>
      </c>
      <c r="E670" s="6">
        <f>0.05*F682</f>
        <v>48.476115000000007</v>
      </c>
      <c r="F670" s="6">
        <f>E670*D670</f>
        <v>363.57086250000003</v>
      </c>
    </row>
    <row r="671" spans="1:6" x14ac:dyDescent="0.2">
      <c r="A671" s="5"/>
      <c r="B671" s="4"/>
      <c r="C671" s="4"/>
      <c r="D671" s="295" t="s">
        <v>12</v>
      </c>
      <c r="E671" s="295"/>
      <c r="F671" s="9">
        <f>F670</f>
        <v>363.57086250000003</v>
      </c>
    </row>
    <row r="672" spans="1:6" x14ac:dyDescent="0.2">
      <c r="A672" s="5" t="s">
        <v>13</v>
      </c>
      <c r="B672" s="296" t="s">
        <v>14</v>
      </c>
      <c r="C672" s="297"/>
      <c r="D672" s="297"/>
      <c r="E672" s="297"/>
      <c r="F672" s="298"/>
    </row>
    <row r="673" spans="1:6" x14ac:dyDescent="0.2">
      <c r="A673" s="5"/>
      <c r="B673" s="4" t="s">
        <v>247</v>
      </c>
      <c r="C673" s="5" t="s">
        <v>7</v>
      </c>
      <c r="D673" s="8">
        <v>1</v>
      </c>
      <c r="E673" s="6">
        <v>10000</v>
      </c>
      <c r="F673" s="6">
        <f>D673*E673</f>
        <v>10000</v>
      </c>
    </row>
    <row r="674" spans="1:6" x14ac:dyDescent="0.2">
      <c r="A674" s="5"/>
      <c r="B674" s="34" t="s">
        <v>245</v>
      </c>
      <c r="C674" s="5" t="s">
        <v>7</v>
      </c>
      <c r="D674" s="8">
        <v>1</v>
      </c>
      <c r="E674" s="6">
        <v>3500</v>
      </c>
      <c r="F674" s="6">
        <f t="shared" ref="F674:F676" si="52">D674*E674</f>
        <v>3500</v>
      </c>
    </row>
    <row r="675" spans="1:6" x14ac:dyDescent="0.2">
      <c r="A675" s="5"/>
      <c r="B675" s="34" t="s">
        <v>249</v>
      </c>
      <c r="C675" s="5" t="s">
        <v>7</v>
      </c>
      <c r="D675" s="8">
        <v>2</v>
      </c>
      <c r="E675" s="6">
        <v>8500</v>
      </c>
      <c r="F675" s="6">
        <f t="shared" si="52"/>
        <v>17000</v>
      </c>
    </row>
    <row r="676" spans="1:6" x14ac:dyDescent="0.2">
      <c r="A676" s="5"/>
      <c r="B676" s="4" t="s">
        <v>246</v>
      </c>
      <c r="C676" s="5" t="s">
        <v>7</v>
      </c>
      <c r="D676" s="8">
        <v>3</v>
      </c>
      <c r="E676" s="6">
        <v>2500</v>
      </c>
      <c r="F676" s="6">
        <f t="shared" si="52"/>
        <v>7500</v>
      </c>
    </row>
    <row r="677" spans="1:6" x14ac:dyDescent="0.2">
      <c r="A677" s="5"/>
      <c r="C677" s="4"/>
      <c r="D677" s="295" t="s">
        <v>16</v>
      </c>
      <c r="E677" s="295"/>
      <c r="F677" s="6">
        <f>SUM(F673:F676)</f>
        <v>38000</v>
      </c>
    </row>
    <row r="678" spans="1:6" x14ac:dyDescent="0.2">
      <c r="A678" s="5" t="s">
        <v>17</v>
      </c>
      <c r="B678" s="296" t="s">
        <v>0</v>
      </c>
      <c r="C678" s="297"/>
      <c r="D678" s="297"/>
      <c r="E678" s="297"/>
      <c r="F678" s="298"/>
    </row>
    <row r="679" spans="1:6" x14ac:dyDescent="0.2">
      <c r="A679" s="5">
        <v>1</v>
      </c>
      <c r="B679" s="4" t="s">
        <v>3</v>
      </c>
      <c r="C679" s="5" t="s">
        <v>32</v>
      </c>
      <c r="D679" s="8">
        <v>0.5</v>
      </c>
      <c r="E679" s="6">
        <f>Q9</f>
        <v>161.40720000000002</v>
      </c>
      <c r="F679" s="6">
        <f>D679*E679</f>
        <v>80.703600000000009</v>
      </c>
    </row>
    <row r="680" spans="1:6" x14ac:dyDescent="0.2">
      <c r="A680" s="5">
        <v>2</v>
      </c>
      <c r="B680" s="4" t="s">
        <v>2</v>
      </c>
      <c r="C680" s="5" t="s">
        <v>32</v>
      </c>
      <c r="D680" s="8">
        <v>3.5</v>
      </c>
      <c r="E680" s="6">
        <f>Q10</f>
        <v>137.53620000000001</v>
      </c>
      <c r="F680" s="6">
        <f t="shared" ref="F680:F681" si="53">D680*E680</f>
        <v>481.37670000000003</v>
      </c>
    </row>
    <row r="681" spans="1:6" x14ac:dyDescent="0.2">
      <c r="A681" s="5">
        <v>3</v>
      </c>
      <c r="B681" s="4" t="s">
        <v>1</v>
      </c>
      <c r="C681" s="5" t="s">
        <v>32</v>
      </c>
      <c r="D681" s="8">
        <f>+D680</f>
        <v>3.5</v>
      </c>
      <c r="E681" s="6">
        <f>Q12</f>
        <v>116.41200000000001</v>
      </c>
      <c r="F681" s="6">
        <f t="shared" si="53"/>
        <v>407.44200000000001</v>
      </c>
    </row>
    <row r="682" spans="1:6" x14ac:dyDescent="0.2">
      <c r="A682" s="5"/>
      <c r="B682" s="4"/>
      <c r="C682" s="4"/>
      <c r="D682" s="295" t="s">
        <v>18</v>
      </c>
      <c r="E682" s="295"/>
      <c r="F682" s="9">
        <f>SUM(F679:F681)</f>
        <v>969.52230000000009</v>
      </c>
    </row>
    <row r="683" spans="1:6" ht="13.5" thickBot="1" x14ac:dyDescent="0.25"/>
    <row r="684" spans="1:6" ht="13.5" thickBot="1" x14ac:dyDescent="0.25">
      <c r="A684" s="11"/>
      <c r="B684" s="12" t="s">
        <v>19</v>
      </c>
      <c r="C684" s="12"/>
      <c r="D684" s="13" t="s">
        <v>94</v>
      </c>
      <c r="E684" s="12"/>
      <c r="F684" s="14">
        <f>F682+F677+F671</f>
        <v>39333.093162499994</v>
      </c>
    </row>
    <row r="685" spans="1:6" x14ac:dyDescent="0.2">
      <c r="A685" s="15"/>
      <c r="B685" s="15"/>
      <c r="C685" s="15"/>
      <c r="D685" s="16"/>
      <c r="E685" s="15"/>
      <c r="F685" s="17"/>
    </row>
    <row r="686" spans="1:6" x14ac:dyDescent="0.2">
      <c r="A686" s="301" t="s">
        <v>24</v>
      </c>
      <c r="B686" s="301"/>
      <c r="C686" s="301"/>
      <c r="D686" s="301"/>
      <c r="E686" s="301"/>
      <c r="F686" s="20"/>
    </row>
    <row r="687" spans="1:6" x14ac:dyDescent="0.2">
      <c r="A687" s="7" t="s">
        <v>61</v>
      </c>
      <c r="C687" s="7" t="s">
        <v>62</v>
      </c>
      <c r="F687" s="20"/>
    </row>
    <row r="688" spans="1:6" x14ac:dyDescent="0.2">
      <c r="A688" s="22">
        <f>+'IPV VIVIENDA'!A37</f>
        <v>28</v>
      </c>
      <c r="B688" s="22" t="str">
        <f>+'IPV VIVIENDA'!B37</f>
        <v>Pintura en Carpintería  Metálica</v>
      </c>
      <c r="C688" s="22" t="str">
        <f>+'IPV VIVIENDA'!C37</f>
        <v>m2</v>
      </c>
    </row>
    <row r="690" spans="1:6" x14ac:dyDescent="0.2">
      <c r="A690" s="293" t="s">
        <v>5</v>
      </c>
      <c r="B690" s="293" t="s">
        <v>6</v>
      </c>
      <c r="C690" s="293" t="s">
        <v>7</v>
      </c>
      <c r="D690" s="292" t="s">
        <v>8</v>
      </c>
      <c r="E690" s="294" t="s">
        <v>9</v>
      </c>
      <c r="F690" s="294" t="s">
        <v>10</v>
      </c>
    </row>
    <row r="691" spans="1:6" x14ac:dyDescent="0.2">
      <c r="A691" s="293"/>
      <c r="B691" s="293"/>
      <c r="C691" s="293"/>
      <c r="D691" s="292"/>
      <c r="E691" s="294"/>
      <c r="F691" s="294"/>
    </row>
    <row r="692" spans="1:6" x14ac:dyDescent="0.2">
      <c r="A692" s="5" t="s">
        <v>11</v>
      </c>
      <c r="B692" s="296" t="s">
        <v>4</v>
      </c>
      <c r="C692" s="297"/>
      <c r="D692" s="297"/>
      <c r="E692" s="297"/>
      <c r="F692" s="298"/>
    </row>
    <row r="693" spans="1:6" x14ac:dyDescent="0.2">
      <c r="A693" s="5">
        <v>1</v>
      </c>
      <c r="B693" s="4" t="s">
        <v>112</v>
      </c>
      <c r="C693" s="5" t="s">
        <v>113</v>
      </c>
      <c r="D693" s="8">
        <f>SUM(D702:D704)</f>
        <v>0.6399999999999999</v>
      </c>
      <c r="E693" s="6">
        <f>0.05*F705</f>
        <v>4.1320374000000006</v>
      </c>
      <c r="F693" s="6">
        <f>E693*D693</f>
        <v>2.644503936</v>
      </c>
    </row>
    <row r="694" spans="1:6" x14ac:dyDescent="0.2">
      <c r="A694" s="5"/>
      <c r="B694" s="4"/>
      <c r="C694" s="4"/>
      <c r="D694" s="295" t="s">
        <v>12</v>
      </c>
      <c r="E694" s="295"/>
      <c r="F694" s="9">
        <f>F693</f>
        <v>2.644503936</v>
      </c>
    </row>
    <row r="695" spans="1:6" x14ac:dyDescent="0.2">
      <c r="A695" s="5" t="s">
        <v>13</v>
      </c>
      <c r="B695" s="296" t="s">
        <v>14</v>
      </c>
      <c r="C695" s="297"/>
      <c r="D695" s="297"/>
      <c r="E695" s="297"/>
      <c r="F695" s="298"/>
    </row>
    <row r="696" spans="1:6" x14ac:dyDescent="0.2">
      <c r="A696" s="5"/>
      <c r="B696" s="92" t="s">
        <v>168</v>
      </c>
      <c r="C696" s="92" t="s">
        <v>169</v>
      </c>
      <c r="D696" s="28">
        <v>0.15</v>
      </c>
      <c r="E696" s="118">
        <f>R39</f>
        <v>108.23</v>
      </c>
      <c r="F696" s="118">
        <f>E696*D696</f>
        <v>16.234500000000001</v>
      </c>
    </row>
    <row r="697" spans="1:6" x14ac:dyDescent="0.2">
      <c r="A697" s="5"/>
      <c r="B697" s="92" t="s">
        <v>170</v>
      </c>
      <c r="C697" s="92" t="s">
        <v>169</v>
      </c>
      <c r="D697" s="28">
        <v>0.45</v>
      </c>
      <c r="E697" s="118">
        <f>R40</f>
        <v>124.03</v>
      </c>
      <c r="F697" s="118">
        <f t="shared" ref="F697:F698" si="54">E697*D697</f>
        <v>55.813500000000005</v>
      </c>
    </row>
    <row r="698" spans="1:6" x14ac:dyDescent="0.2">
      <c r="A698" s="5"/>
      <c r="B698" s="4" t="s">
        <v>171</v>
      </c>
      <c r="C698" s="92" t="s">
        <v>169</v>
      </c>
      <c r="D698" s="8">
        <v>0.1</v>
      </c>
      <c r="E698" s="117">
        <f>R41</f>
        <v>60.237500000000004</v>
      </c>
      <c r="F698" s="118">
        <f t="shared" si="54"/>
        <v>6.0237500000000006</v>
      </c>
    </row>
    <row r="699" spans="1:6" x14ac:dyDescent="0.2">
      <c r="A699" s="5"/>
      <c r="B699" s="4"/>
      <c r="C699" s="5"/>
      <c r="D699" s="8"/>
      <c r="E699" s="6"/>
      <c r="F699" s="6">
        <f>F696+F697+F698</f>
        <v>78.071750000000009</v>
      </c>
    </row>
    <row r="700" spans="1:6" x14ac:dyDescent="0.2">
      <c r="A700" s="5"/>
      <c r="B700" s="4"/>
      <c r="C700" s="4"/>
      <c r="D700" s="295" t="s">
        <v>16</v>
      </c>
      <c r="E700" s="295"/>
      <c r="F700" s="6"/>
    </row>
    <row r="701" spans="1:6" x14ac:dyDescent="0.2">
      <c r="A701" s="5" t="s">
        <v>17</v>
      </c>
      <c r="B701" s="296" t="s">
        <v>0</v>
      </c>
      <c r="C701" s="297"/>
      <c r="D701" s="297"/>
      <c r="E701" s="297"/>
      <c r="F701" s="298"/>
    </row>
    <row r="702" spans="1:6" x14ac:dyDescent="0.2">
      <c r="A702" s="5">
        <v>1</v>
      </c>
      <c r="B702" s="4" t="s">
        <v>3</v>
      </c>
      <c r="C702" s="5" t="s">
        <v>32</v>
      </c>
      <c r="D702" s="8">
        <v>0.04</v>
      </c>
      <c r="E702" s="119">
        <f>Q9</f>
        <v>161.40720000000002</v>
      </c>
      <c r="F702" s="6">
        <f>D702*E702</f>
        <v>6.4562880000000007</v>
      </c>
    </row>
    <row r="703" spans="1:6" x14ac:dyDescent="0.2">
      <c r="A703" s="5">
        <v>2</v>
      </c>
      <c r="B703" s="4" t="s">
        <v>2</v>
      </c>
      <c r="C703" s="5" t="s">
        <v>32</v>
      </c>
      <c r="D703" s="8">
        <v>0.3</v>
      </c>
      <c r="E703" s="119">
        <f>Q10</f>
        <v>137.53620000000001</v>
      </c>
      <c r="F703" s="6">
        <f t="shared" ref="F703:F704" si="55">D703*E703</f>
        <v>41.260860000000001</v>
      </c>
    </row>
    <row r="704" spans="1:6" x14ac:dyDescent="0.2">
      <c r="A704" s="5">
        <v>3</v>
      </c>
      <c r="B704" s="4" t="s">
        <v>1</v>
      </c>
      <c r="C704" s="5" t="s">
        <v>32</v>
      </c>
      <c r="D704" s="8">
        <v>0.3</v>
      </c>
      <c r="E704" s="119">
        <f>Q12</f>
        <v>116.41200000000001</v>
      </c>
      <c r="F704" s="6">
        <f t="shared" si="55"/>
        <v>34.9236</v>
      </c>
    </row>
    <row r="705" spans="1:6" x14ac:dyDescent="0.2">
      <c r="A705" s="5"/>
      <c r="B705" s="4"/>
      <c r="C705" s="4"/>
      <c r="D705" s="295" t="s">
        <v>18</v>
      </c>
      <c r="E705" s="295"/>
      <c r="F705" s="9">
        <f>F702+F703+F704</f>
        <v>82.640748000000002</v>
      </c>
    </row>
    <row r="706" spans="1:6" ht="13.5" thickBot="1" x14ac:dyDescent="0.25"/>
    <row r="707" spans="1:6" ht="13.5" thickBot="1" x14ac:dyDescent="0.25">
      <c r="A707" s="11"/>
      <c r="B707" s="12" t="s">
        <v>19</v>
      </c>
      <c r="C707" s="12"/>
      <c r="D707" s="13" t="s">
        <v>94</v>
      </c>
      <c r="E707" s="12"/>
      <c r="F707" s="14">
        <f>F694+F699+F705</f>
        <v>163.35700193600002</v>
      </c>
    </row>
    <row r="709" spans="1:6" x14ac:dyDescent="0.2">
      <c r="A709" s="301" t="s">
        <v>24</v>
      </c>
      <c r="B709" s="301"/>
      <c r="C709" s="301"/>
      <c r="D709" s="301"/>
      <c r="E709" s="301"/>
      <c r="F709" s="20"/>
    </row>
    <row r="710" spans="1:6" x14ac:dyDescent="0.2">
      <c r="A710" s="7" t="s">
        <v>61</v>
      </c>
      <c r="C710" s="7" t="s">
        <v>62</v>
      </c>
      <c r="F710" s="20"/>
    </row>
    <row r="711" spans="1:6" x14ac:dyDescent="0.2">
      <c r="A711" s="22">
        <f>+'IPV VIVIENDA'!A38</f>
        <v>29</v>
      </c>
      <c r="B711" s="22" t="str">
        <f>+'IPV VIVIENDA'!B38</f>
        <v>Pintura en Carpintería  Madera</v>
      </c>
      <c r="C711" s="22" t="str">
        <f>+'IPV VIVIENDA'!C38</f>
        <v>m2</v>
      </c>
    </row>
    <row r="713" spans="1:6" x14ac:dyDescent="0.2">
      <c r="A713" s="293" t="s">
        <v>5</v>
      </c>
      <c r="B713" s="293" t="s">
        <v>6</v>
      </c>
      <c r="C713" s="293" t="s">
        <v>7</v>
      </c>
      <c r="D713" s="292" t="s">
        <v>8</v>
      </c>
      <c r="E713" s="294" t="s">
        <v>9</v>
      </c>
      <c r="F713" s="294" t="s">
        <v>10</v>
      </c>
    </row>
    <row r="714" spans="1:6" x14ac:dyDescent="0.2">
      <c r="A714" s="293"/>
      <c r="B714" s="293"/>
      <c r="C714" s="293"/>
      <c r="D714" s="292"/>
      <c r="E714" s="294"/>
      <c r="F714" s="294"/>
    </row>
    <row r="715" spans="1:6" x14ac:dyDescent="0.2">
      <c r="A715" s="5" t="s">
        <v>11</v>
      </c>
      <c r="B715" s="296" t="s">
        <v>4</v>
      </c>
      <c r="C715" s="297"/>
      <c r="D715" s="297"/>
      <c r="E715" s="297"/>
      <c r="F715" s="298"/>
    </row>
    <row r="716" spans="1:6" x14ac:dyDescent="0.2">
      <c r="A716" s="5">
        <v>1</v>
      </c>
      <c r="B716" s="4" t="s">
        <v>112</v>
      </c>
      <c r="C716" s="5" t="s">
        <v>113</v>
      </c>
      <c r="D716" s="8">
        <f>D724+D725+D726</f>
        <v>0.6399999999999999</v>
      </c>
      <c r="E716" s="6">
        <f>0.05*F727</f>
        <v>4.1320374000000006</v>
      </c>
      <c r="F716" s="6">
        <f>D716*E716</f>
        <v>2.644503936</v>
      </c>
    </row>
    <row r="717" spans="1:6" x14ac:dyDescent="0.2">
      <c r="A717" s="5"/>
      <c r="B717" s="4"/>
      <c r="C717" s="4"/>
      <c r="D717" s="295" t="s">
        <v>12</v>
      </c>
      <c r="E717" s="295"/>
      <c r="F717" s="9">
        <f>F716</f>
        <v>2.644503936</v>
      </c>
    </row>
    <row r="718" spans="1:6" x14ac:dyDescent="0.2">
      <c r="A718" s="5" t="s">
        <v>13</v>
      </c>
      <c r="B718" s="296" t="s">
        <v>14</v>
      </c>
      <c r="C718" s="297"/>
      <c r="D718" s="297"/>
      <c r="E718" s="297"/>
      <c r="F718" s="298"/>
    </row>
    <row r="719" spans="1:6" x14ac:dyDescent="0.2">
      <c r="A719" s="5"/>
      <c r="B719" s="92" t="s">
        <v>172</v>
      </c>
      <c r="C719" s="92" t="s">
        <v>169</v>
      </c>
      <c r="D719" s="28">
        <v>0.15</v>
      </c>
      <c r="E719" s="6">
        <f>R42</f>
        <v>111.19250000000001</v>
      </c>
      <c r="F719" s="6">
        <f>D719*E719</f>
        <v>16.678875000000001</v>
      </c>
    </row>
    <row r="720" spans="1:6" x14ac:dyDescent="0.2">
      <c r="A720" s="5"/>
      <c r="B720" s="92" t="s">
        <v>170</v>
      </c>
      <c r="C720" s="92" t="s">
        <v>169</v>
      </c>
      <c r="D720" s="28">
        <v>0.45</v>
      </c>
      <c r="E720" s="6">
        <f>R40</f>
        <v>124.03</v>
      </c>
      <c r="F720" s="6">
        <f t="shared" ref="F720:F721" si="56">D720*E720</f>
        <v>55.813500000000005</v>
      </c>
    </row>
    <row r="721" spans="1:6" x14ac:dyDescent="0.2">
      <c r="A721" s="5"/>
      <c r="B721" s="4" t="s">
        <v>171</v>
      </c>
      <c r="C721" s="92" t="s">
        <v>169</v>
      </c>
      <c r="D721" s="8">
        <v>0.1</v>
      </c>
      <c r="E721" s="6">
        <f>R41</f>
        <v>60.237500000000004</v>
      </c>
      <c r="F721" s="6">
        <f t="shared" si="56"/>
        <v>6.0237500000000006</v>
      </c>
    </row>
    <row r="722" spans="1:6" x14ac:dyDescent="0.2">
      <c r="A722" s="5"/>
      <c r="B722" s="4"/>
      <c r="C722" s="4"/>
      <c r="D722" s="295" t="s">
        <v>16</v>
      </c>
      <c r="E722" s="295"/>
      <c r="F722" s="6">
        <f>SUM(F719:F721)</f>
        <v>78.516125000000017</v>
      </c>
    </row>
    <row r="723" spans="1:6" x14ac:dyDescent="0.2">
      <c r="A723" s="5" t="s">
        <v>17</v>
      </c>
      <c r="B723" s="296" t="s">
        <v>0</v>
      </c>
      <c r="C723" s="297"/>
      <c r="D723" s="297"/>
      <c r="E723" s="297"/>
      <c r="F723" s="298"/>
    </row>
    <row r="724" spans="1:6" x14ac:dyDescent="0.2">
      <c r="A724" s="5">
        <v>1</v>
      </c>
      <c r="B724" s="4" t="s">
        <v>3</v>
      </c>
      <c r="C724" s="5" t="s">
        <v>32</v>
      </c>
      <c r="D724" s="8">
        <v>0.04</v>
      </c>
      <c r="E724" s="6">
        <f>Q9</f>
        <v>161.40720000000002</v>
      </c>
      <c r="F724" s="6">
        <f>E724*D724</f>
        <v>6.4562880000000007</v>
      </c>
    </row>
    <row r="725" spans="1:6" x14ac:dyDescent="0.2">
      <c r="A725" s="5">
        <v>2</v>
      </c>
      <c r="B725" s="4" t="s">
        <v>2</v>
      </c>
      <c r="C725" s="5" t="s">
        <v>32</v>
      </c>
      <c r="D725" s="8">
        <v>0.3</v>
      </c>
      <c r="E725" s="6">
        <f>Q10</f>
        <v>137.53620000000001</v>
      </c>
      <c r="F725" s="6">
        <f t="shared" ref="F725:F726" si="57">E725*D725</f>
        <v>41.260860000000001</v>
      </c>
    </row>
    <row r="726" spans="1:6" x14ac:dyDescent="0.2">
      <c r="A726" s="5">
        <v>3</v>
      </c>
      <c r="B726" s="4" t="s">
        <v>1</v>
      </c>
      <c r="C726" s="5" t="s">
        <v>32</v>
      </c>
      <c r="D726" s="8">
        <v>0.3</v>
      </c>
      <c r="E726" s="6">
        <f>Q12</f>
        <v>116.41200000000001</v>
      </c>
      <c r="F726" s="6">
        <f t="shared" si="57"/>
        <v>34.9236</v>
      </c>
    </row>
    <row r="727" spans="1:6" x14ac:dyDescent="0.2">
      <c r="A727" s="5"/>
      <c r="B727" s="4"/>
      <c r="C727" s="4"/>
      <c r="D727" s="295" t="s">
        <v>18</v>
      </c>
      <c r="E727" s="295"/>
      <c r="F727" s="9">
        <f>SUM(F724:F726)</f>
        <v>82.640748000000002</v>
      </c>
    </row>
    <row r="728" spans="1:6" ht="13.5" thickBot="1" x14ac:dyDescent="0.25"/>
    <row r="729" spans="1:6" ht="13.5" thickBot="1" x14ac:dyDescent="0.25">
      <c r="A729" s="11"/>
      <c r="B729" s="12" t="s">
        <v>19</v>
      </c>
      <c r="C729" s="12"/>
      <c r="D729" s="13" t="s">
        <v>94</v>
      </c>
      <c r="E729" s="12"/>
      <c r="F729" s="14">
        <f>F717+F722+F727</f>
        <v>163.80137693600003</v>
      </c>
    </row>
    <row r="731" spans="1:6" x14ac:dyDescent="0.2">
      <c r="A731" s="301" t="s">
        <v>24</v>
      </c>
      <c r="B731" s="301"/>
      <c r="C731" s="301"/>
      <c r="D731" s="301"/>
      <c r="E731" s="301"/>
      <c r="F731" s="20"/>
    </row>
    <row r="732" spans="1:6" x14ac:dyDescent="0.2">
      <c r="A732" s="7" t="s">
        <v>61</v>
      </c>
      <c r="C732" s="7" t="s">
        <v>62</v>
      </c>
      <c r="F732" s="20"/>
    </row>
    <row r="733" spans="1:6" x14ac:dyDescent="0.2">
      <c r="A733" s="22">
        <f>+'IPV VIVIENDA'!A39</f>
        <v>30</v>
      </c>
      <c r="B733" s="22" t="str">
        <f>+'IPV VIVIENDA'!B39</f>
        <v>Pintura al Látex interior en muros</v>
      </c>
      <c r="C733" s="22" t="str">
        <f>+'IPV VIVIENDA'!C39</f>
        <v>m2</v>
      </c>
    </row>
    <row r="735" spans="1:6" x14ac:dyDescent="0.2">
      <c r="A735" s="293" t="s">
        <v>5</v>
      </c>
      <c r="B735" s="293" t="s">
        <v>6</v>
      </c>
      <c r="C735" s="293" t="s">
        <v>7</v>
      </c>
      <c r="D735" s="292" t="s">
        <v>8</v>
      </c>
      <c r="E735" s="294" t="s">
        <v>9</v>
      </c>
      <c r="F735" s="294" t="s">
        <v>10</v>
      </c>
    </row>
    <row r="736" spans="1:6" x14ac:dyDescent="0.2">
      <c r="A736" s="293"/>
      <c r="B736" s="293"/>
      <c r="C736" s="293"/>
      <c r="D736" s="292"/>
      <c r="E736" s="294"/>
      <c r="F736" s="294"/>
    </row>
    <row r="737" spans="1:6" x14ac:dyDescent="0.2">
      <c r="A737" s="5" t="s">
        <v>11</v>
      </c>
      <c r="B737" s="296" t="s">
        <v>4</v>
      </c>
      <c r="C737" s="297"/>
      <c r="D737" s="297"/>
      <c r="E737" s="297"/>
      <c r="F737" s="298"/>
    </row>
    <row r="738" spans="1:6" x14ac:dyDescent="0.2">
      <c r="A738" s="5">
        <v>1</v>
      </c>
      <c r="B738" s="4" t="s">
        <v>112</v>
      </c>
      <c r="C738" s="5" t="s">
        <v>113</v>
      </c>
      <c r="D738" s="8">
        <f>SUM(D748:D750)</f>
        <v>0.74</v>
      </c>
      <c r="E738" s="6">
        <f>0.05*F751</f>
        <v>4.7669078999999996</v>
      </c>
      <c r="F738" s="6">
        <f>E738*D738</f>
        <v>3.5275118459999999</v>
      </c>
    </row>
    <row r="739" spans="1:6" x14ac:dyDescent="0.2">
      <c r="A739" s="5"/>
      <c r="B739" s="4"/>
      <c r="C739" s="4"/>
      <c r="D739" s="295" t="s">
        <v>12</v>
      </c>
      <c r="E739" s="295"/>
      <c r="F739" s="9">
        <f>F738</f>
        <v>3.5275118459999999</v>
      </c>
    </row>
    <row r="740" spans="1:6" x14ac:dyDescent="0.2">
      <c r="A740" s="5" t="s">
        <v>13</v>
      </c>
      <c r="B740" s="296" t="s">
        <v>14</v>
      </c>
      <c r="C740" s="297"/>
      <c r="D740" s="297"/>
      <c r="E740" s="297"/>
      <c r="F740" s="298"/>
    </row>
    <row r="741" spans="1:6" x14ac:dyDescent="0.2">
      <c r="A741" s="5"/>
      <c r="B741" s="92" t="s">
        <v>173</v>
      </c>
      <c r="C741" s="92" t="s">
        <v>169</v>
      </c>
      <c r="D741" s="28">
        <v>0.3</v>
      </c>
      <c r="E741" s="118">
        <f>R43</f>
        <v>37.090500000000006</v>
      </c>
      <c r="F741" s="118">
        <f>D741*E741</f>
        <v>11.127150000000002</v>
      </c>
    </row>
    <row r="742" spans="1:6" x14ac:dyDescent="0.2">
      <c r="A742" s="5"/>
      <c r="B742" s="92" t="s">
        <v>175</v>
      </c>
      <c r="C742" s="92" t="s">
        <v>169</v>
      </c>
      <c r="D742" s="28">
        <v>0.15</v>
      </c>
      <c r="E742" s="118">
        <f>R44</f>
        <v>65.150905000000009</v>
      </c>
      <c r="F742" s="118">
        <f t="shared" ref="F742:F745" si="58">D742*E742</f>
        <v>9.772635750000001</v>
      </c>
    </row>
    <row r="743" spans="1:6" x14ac:dyDescent="0.2">
      <c r="A743" s="5"/>
      <c r="B743" s="92" t="s">
        <v>176</v>
      </c>
      <c r="C743" s="92" t="s">
        <v>174</v>
      </c>
      <c r="D743" s="28">
        <v>0.01</v>
      </c>
      <c r="E743" s="118">
        <f>R45</f>
        <v>31.6</v>
      </c>
      <c r="F743" s="118">
        <f t="shared" si="58"/>
        <v>0.316</v>
      </c>
    </row>
    <row r="744" spans="1:6" x14ac:dyDescent="0.2">
      <c r="A744" s="5"/>
      <c r="B744" s="4" t="s">
        <v>177</v>
      </c>
      <c r="C744" s="5" t="s">
        <v>130</v>
      </c>
      <c r="D744" s="100">
        <v>0.03</v>
      </c>
      <c r="E744" s="117">
        <f>R46</f>
        <v>18.565000000000001</v>
      </c>
      <c r="F744" s="118">
        <f t="shared" si="58"/>
        <v>0.55695000000000006</v>
      </c>
    </row>
    <row r="745" spans="1:6" x14ac:dyDescent="0.2">
      <c r="A745" s="5"/>
      <c r="B745" s="4" t="s">
        <v>178</v>
      </c>
      <c r="C745" s="5" t="s">
        <v>174</v>
      </c>
      <c r="D745" s="100">
        <v>0.3</v>
      </c>
      <c r="E745" s="117">
        <f>R47</f>
        <v>11.455</v>
      </c>
      <c r="F745" s="118">
        <f t="shared" si="58"/>
        <v>3.4365000000000001</v>
      </c>
    </row>
    <row r="746" spans="1:6" x14ac:dyDescent="0.2">
      <c r="A746" s="5"/>
      <c r="B746" s="4"/>
      <c r="C746" s="4"/>
      <c r="D746" s="295" t="s">
        <v>16</v>
      </c>
      <c r="E746" s="295"/>
      <c r="F746" s="6">
        <f>SUM(F741:F745)</f>
        <v>25.209235750000001</v>
      </c>
    </row>
    <row r="747" spans="1:6" x14ac:dyDescent="0.2">
      <c r="A747" s="5" t="s">
        <v>17</v>
      </c>
      <c r="B747" s="296" t="s">
        <v>0</v>
      </c>
      <c r="C747" s="297"/>
      <c r="D747" s="297"/>
      <c r="E747" s="297"/>
      <c r="F747" s="298"/>
    </row>
    <row r="748" spans="1:6" x14ac:dyDescent="0.2">
      <c r="A748" s="5">
        <v>1</v>
      </c>
      <c r="B748" s="4" t="s">
        <v>3</v>
      </c>
      <c r="C748" s="5" t="s">
        <v>32</v>
      </c>
      <c r="D748" s="8">
        <v>0.04</v>
      </c>
      <c r="E748" s="6">
        <f>Q9</f>
        <v>161.40720000000002</v>
      </c>
      <c r="F748" s="6">
        <f>D748*E748</f>
        <v>6.4562880000000007</v>
      </c>
    </row>
    <row r="749" spans="1:6" x14ac:dyDescent="0.2">
      <c r="A749" s="5">
        <v>2</v>
      </c>
      <c r="B749" s="4" t="s">
        <v>2</v>
      </c>
      <c r="C749" s="5" t="s">
        <v>32</v>
      </c>
      <c r="D749" s="8">
        <v>0.35</v>
      </c>
      <c r="E749" s="6">
        <f>Q10</f>
        <v>137.53620000000001</v>
      </c>
      <c r="F749" s="6">
        <f t="shared" ref="F749:F750" si="59">D749*E749</f>
        <v>48.13767</v>
      </c>
    </row>
    <row r="750" spans="1:6" x14ac:dyDescent="0.2">
      <c r="A750" s="5">
        <v>3</v>
      </c>
      <c r="B750" s="4" t="s">
        <v>1</v>
      </c>
      <c r="C750" s="5" t="s">
        <v>32</v>
      </c>
      <c r="D750" s="8">
        <v>0.35</v>
      </c>
      <c r="E750" s="6">
        <f>Q12</f>
        <v>116.41200000000001</v>
      </c>
      <c r="F750" s="6">
        <f t="shared" si="59"/>
        <v>40.744199999999999</v>
      </c>
    </row>
    <row r="751" spans="1:6" x14ac:dyDescent="0.2">
      <c r="A751" s="5"/>
      <c r="B751" s="4"/>
      <c r="C751" s="4"/>
      <c r="D751" s="295" t="s">
        <v>18</v>
      </c>
      <c r="E751" s="295"/>
      <c r="F751" s="9">
        <f>SUM(F748:F750)</f>
        <v>95.338157999999993</v>
      </c>
    </row>
    <row r="752" spans="1:6" ht="13.5" thickBot="1" x14ac:dyDescent="0.25"/>
    <row r="753" spans="1:6" ht="13.5" thickBot="1" x14ac:dyDescent="0.25">
      <c r="A753" s="11"/>
      <c r="B753" s="12" t="s">
        <v>19</v>
      </c>
      <c r="C753" s="12"/>
      <c r="D753" s="13" t="s">
        <v>94</v>
      </c>
      <c r="E753" s="12"/>
      <c r="F753" s="14">
        <f>F739+F746+F751</f>
        <v>124.07490559599999</v>
      </c>
    </row>
    <row r="755" spans="1:6" x14ac:dyDescent="0.2">
      <c r="A755" s="301" t="s">
        <v>24</v>
      </c>
      <c r="B755" s="301"/>
      <c r="C755" s="301"/>
      <c r="D755" s="301"/>
      <c r="E755" s="301"/>
      <c r="F755" s="20"/>
    </row>
    <row r="756" spans="1:6" x14ac:dyDescent="0.2">
      <c r="A756" s="7" t="s">
        <v>61</v>
      </c>
      <c r="C756" s="7" t="s">
        <v>62</v>
      </c>
      <c r="F756" s="20"/>
    </row>
    <row r="757" spans="1:6" x14ac:dyDescent="0.2">
      <c r="A757" s="22">
        <f>+'IPV VIVIENDA'!A40</f>
        <v>31</v>
      </c>
      <c r="B757" s="22" t="str">
        <f>+'IPV VIVIENDA'!B40</f>
        <v>Pintura al Látex interior en cielorrasos</v>
      </c>
      <c r="C757" s="22" t="str">
        <f>+'IPV VIVIENDA'!C40</f>
        <v>m2</v>
      </c>
      <c r="D757" s="35"/>
    </row>
    <row r="759" spans="1:6" x14ac:dyDescent="0.2">
      <c r="A759" s="293" t="s">
        <v>5</v>
      </c>
      <c r="B759" s="293" t="s">
        <v>6</v>
      </c>
      <c r="C759" s="293" t="s">
        <v>7</v>
      </c>
      <c r="D759" s="292" t="s">
        <v>8</v>
      </c>
      <c r="E759" s="294" t="s">
        <v>9</v>
      </c>
      <c r="F759" s="294" t="s">
        <v>10</v>
      </c>
    </row>
    <row r="760" spans="1:6" x14ac:dyDescent="0.2">
      <c r="A760" s="293"/>
      <c r="B760" s="293"/>
      <c r="C760" s="293"/>
      <c r="D760" s="292"/>
      <c r="E760" s="294"/>
      <c r="F760" s="294"/>
    </row>
    <row r="761" spans="1:6" x14ac:dyDescent="0.2">
      <c r="A761" s="5" t="s">
        <v>11</v>
      </c>
      <c r="B761" s="296" t="s">
        <v>4</v>
      </c>
      <c r="C761" s="297"/>
      <c r="D761" s="297"/>
      <c r="E761" s="297"/>
      <c r="F761" s="298"/>
    </row>
    <row r="762" spans="1:6" x14ac:dyDescent="0.2">
      <c r="A762" s="5">
        <v>1</v>
      </c>
      <c r="B762" s="4" t="s">
        <v>112</v>
      </c>
      <c r="C762" s="5" t="s">
        <v>113</v>
      </c>
      <c r="D762" s="8">
        <f>SUM(D772:D774)</f>
        <v>0.74</v>
      </c>
      <c r="E762" s="6">
        <f>0.05*F775</f>
        <v>4.7669078999999996</v>
      </c>
      <c r="F762" s="6">
        <f>D762*E762</f>
        <v>3.5275118459999999</v>
      </c>
    </row>
    <row r="763" spans="1:6" x14ac:dyDescent="0.2">
      <c r="A763" s="5"/>
      <c r="B763" s="4"/>
      <c r="C763" s="4"/>
      <c r="D763" s="295" t="s">
        <v>12</v>
      </c>
      <c r="E763" s="295"/>
      <c r="F763" s="9">
        <f>F762</f>
        <v>3.5275118459999999</v>
      </c>
    </row>
    <row r="764" spans="1:6" x14ac:dyDescent="0.2">
      <c r="A764" s="5" t="s">
        <v>13</v>
      </c>
      <c r="B764" s="296" t="s">
        <v>14</v>
      </c>
      <c r="C764" s="297"/>
      <c r="D764" s="297"/>
      <c r="E764" s="297"/>
      <c r="F764" s="298"/>
    </row>
    <row r="765" spans="1:6" x14ac:dyDescent="0.2">
      <c r="A765" s="5"/>
      <c r="B765" s="92" t="s">
        <v>173</v>
      </c>
      <c r="C765" s="92" t="s">
        <v>169</v>
      </c>
      <c r="D765" s="28">
        <v>0.3</v>
      </c>
      <c r="E765" s="118">
        <f>R43</f>
        <v>37.090500000000006</v>
      </c>
      <c r="F765" s="118">
        <f>D765*E765</f>
        <v>11.127150000000002</v>
      </c>
    </row>
    <row r="766" spans="1:6" x14ac:dyDescent="0.2">
      <c r="A766" s="5"/>
      <c r="B766" s="92" t="s">
        <v>175</v>
      </c>
      <c r="C766" s="92" t="s">
        <v>169</v>
      </c>
      <c r="D766" s="28">
        <v>0.15</v>
      </c>
      <c r="E766" s="118">
        <f>R44</f>
        <v>65.150905000000009</v>
      </c>
      <c r="F766" s="118">
        <f t="shared" ref="F766:F769" si="60">D766*E766</f>
        <v>9.772635750000001</v>
      </c>
    </row>
    <row r="767" spans="1:6" x14ac:dyDescent="0.2">
      <c r="A767" s="5"/>
      <c r="B767" s="92" t="s">
        <v>176</v>
      </c>
      <c r="C767" s="92" t="s">
        <v>174</v>
      </c>
      <c r="D767" s="28">
        <v>0.01</v>
      </c>
      <c r="E767" s="118">
        <f>R45</f>
        <v>31.6</v>
      </c>
      <c r="F767" s="118">
        <f t="shared" si="60"/>
        <v>0.316</v>
      </c>
    </row>
    <row r="768" spans="1:6" x14ac:dyDescent="0.2">
      <c r="A768" s="5"/>
      <c r="B768" s="4" t="s">
        <v>177</v>
      </c>
      <c r="C768" s="5" t="s">
        <v>130</v>
      </c>
      <c r="D768" s="100">
        <v>0.03</v>
      </c>
      <c r="E768" s="117">
        <f>R46</f>
        <v>18.565000000000001</v>
      </c>
      <c r="F768" s="118">
        <f t="shared" si="60"/>
        <v>0.55695000000000006</v>
      </c>
    </row>
    <row r="769" spans="1:6" x14ac:dyDescent="0.2">
      <c r="A769" s="5"/>
      <c r="B769" s="4" t="s">
        <v>178</v>
      </c>
      <c r="C769" s="5" t="s">
        <v>174</v>
      </c>
      <c r="D769" s="100">
        <v>0.3</v>
      </c>
      <c r="E769" s="117">
        <f>R47</f>
        <v>11.455</v>
      </c>
      <c r="F769" s="118">
        <f t="shared" si="60"/>
        <v>3.4365000000000001</v>
      </c>
    </row>
    <row r="770" spans="1:6" x14ac:dyDescent="0.2">
      <c r="A770" s="5"/>
      <c r="B770" s="4"/>
      <c r="C770" s="4"/>
      <c r="D770" s="295" t="s">
        <v>16</v>
      </c>
      <c r="E770" s="295"/>
      <c r="F770" s="6">
        <f>SUM(F765:F769)</f>
        <v>25.209235750000001</v>
      </c>
    </row>
    <row r="771" spans="1:6" x14ac:dyDescent="0.2">
      <c r="A771" s="5" t="s">
        <v>17</v>
      </c>
      <c r="B771" s="296" t="s">
        <v>0</v>
      </c>
      <c r="C771" s="297"/>
      <c r="D771" s="297"/>
      <c r="E771" s="297"/>
      <c r="F771" s="298"/>
    </row>
    <row r="772" spans="1:6" x14ac:dyDescent="0.2">
      <c r="A772" s="5">
        <v>1</v>
      </c>
      <c r="B772" s="4" t="s">
        <v>3</v>
      </c>
      <c r="C772" s="5" t="s">
        <v>32</v>
      </c>
      <c r="D772" s="8">
        <v>0.04</v>
      </c>
      <c r="E772" s="6">
        <f>Q9</f>
        <v>161.40720000000002</v>
      </c>
      <c r="F772" s="6">
        <f>D772*E772</f>
        <v>6.4562880000000007</v>
      </c>
    </row>
    <row r="773" spans="1:6" x14ac:dyDescent="0.2">
      <c r="A773" s="5">
        <v>2</v>
      </c>
      <c r="B773" s="4" t="s">
        <v>2</v>
      </c>
      <c r="C773" s="5" t="s">
        <v>32</v>
      </c>
      <c r="D773" s="8">
        <v>0.35</v>
      </c>
      <c r="E773" s="6">
        <f>Q10</f>
        <v>137.53620000000001</v>
      </c>
      <c r="F773" s="6">
        <f t="shared" ref="F773:F774" si="61">D773*E773</f>
        <v>48.13767</v>
      </c>
    </row>
    <row r="774" spans="1:6" x14ac:dyDescent="0.2">
      <c r="A774" s="5">
        <v>3</v>
      </c>
      <c r="B774" s="4" t="s">
        <v>1</v>
      </c>
      <c r="C774" s="5" t="s">
        <v>32</v>
      </c>
      <c r="D774" s="8">
        <v>0.35</v>
      </c>
      <c r="E774" s="6">
        <f>Q12</f>
        <v>116.41200000000001</v>
      </c>
      <c r="F774" s="6">
        <f t="shared" si="61"/>
        <v>40.744199999999999</v>
      </c>
    </row>
    <row r="775" spans="1:6" x14ac:dyDescent="0.2">
      <c r="A775" s="5"/>
      <c r="B775" s="4"/>
      <c r="C775" s="4"/>
      <c r="D775" s="295" t="s">
        <v>18</v>
      </c>
      <c r="E775" s="295"/>
      <c r="F775" s="9">
        <f>SUM(F772:F774)</f>
        <v>95.338157999999993</v>
      </c>
    </row>
    <row r="776" spans="1:6" ht="13.5" thickBot="1" x14ac:dyDescent="0.25"/>
    <row r="777" spans="1:6" ht="13.5" thickBot="1" x14ac:dyDescent="0.25">
      <c r="A777" s="11"/>
      <c r="B777" s="12" t="s">
        <v>19</v>
      </c>
      <c r="C777" s="12"/>
      <c r="D777" s="13" t="s">
        <v>94</v>
      </c>
      <c r="E777" s="12"/>
      <c r="F777" s="14">
        <f>F763+F775+F770</f>
        <v>124.07490559599999</v>
      </c>
    </row>
    <row r="779" spans="1:6" x14ac:dyDescent="0.2">
      <c r="A779" s="301" t="s">
        <v>24</v>
      </c>
      <c r="B779" s="301"/>
      <c r="C779" s="301"/>
      <c r="D779" s="301"/>
      <c r="E779" s="301"/>
      <c r="F779" s="20"/>
    </row>
    <row r="780" spans="1:6" x14ac:dyDescent="0.2">
      <c r="A780" s="7" t="s">
        <v>61</v>
      </c>
      <c r="C780" s="7" t="s">
        <v>62</v>
      </c>
      <c r="F780" s="20"/>
    </row>
    <row r="781" spans="1:6" x14ac:dyDescent="0.2">
      <c r="A781" s="22">
        <f>+'IPV VIVIENDA'!A41</f>
        <v>32</v>
      </c>
      <c r="B781" s="22" t="str">
        <f>+'IPV VIVIENDA'!B41</f>
        <v>Pintura al Látex exterior</v>
      </c>
      <c r="C781" s="22" t="str">
        <f>+'IPV VIVIENDA'!C41</f>
        <v>m2</v>
      </c>
    </row>
    <row r="783" spans="1:6" x14ac:dyDescent="0.2">
      <c r="A783" s="293" t="s">
        <v>5</v>
      </c>
      <c r="B783" s="293" t="s">
        <v>6</v>
      </c>
      <c r="C783" s="293" t="s">
        <v>7</v>
      </c>
      <c r="D783" s="292" t="s">
        <v>8</v>
      </c>
      <c r="E783" s="294" t="s">
        <v>9</v>
      </c>
      <c r="F783" s="294" t="s">
        <v>10</v>
      </c>
    </row>
    <row r="784" spans="1:6" x14ac:dyDescent="0.2">
      <c r="A784" s="293"/>
      <c r="B784" s="293"/>
      <c r="C784" s="293"/>
      <c r="D784" s="292"/>
      <c r="E784" s="294"/>
      <c r="F784" s="294"/>
    </row>
    <row r="785" spans="1:6" x14ac:dyDescent="0.2">
      <c r="A785" s="5" t="s">
        <v>11</v>
      </c>
      <c r="B785" s="296" t="s">
        <v>4</v>
      </c>
      <c r="C785" s="297"/>
      <c r="D785" s="297"/>
      <c r="E785" s="297"/>
      <c r="F785" s="298"/>
    </row>
    <row r="786" spans="1:6" x14ac:dyDescent="0.2">
      <c r="A786" s="5">
        <v>1</v>
      </c>
      <c r="B786" s="4" t="s">
        <v>112</v>
      </c>
      <c r="C786" s="5" t="s">
        <v>113</v>
      </c>
      <c r="D786" s="8">
        <f>SUM(D796:D798)</f>
        <v>0.74</v>
      </c>
      <c r="E786" s="6">
        <f>0.05*F799</f>
        <v>4.7669078999999996</v>
      </c>
      <c r="F786" s="6">
        <f>E786*D786</f>
        <v>3.5275118459999999</v>
      </c>
    </row>
    <row r="787" spans="1:6" x14ac:dyDescent="0.2">
      <c r="A787" s="5"/>
      <c r="B787" s="4"/>
      <c r="C787" s="4"/>
      <c r="D787" s="295" t="s">
        <v>12</v>
      </c>
      <c r="E787" s="295"/>
      <c r="F787" s="9">
        <f>F786</f>
        <v>3.5275118459999999</v>
      </c>
    </row>
    <row r="788" spans="1:6" x14ac:dyDescent="0.2">
      <c r="A788" s="5" t="s">
        <v>13</v>
      </c>
      <c r="B788" s="296" t="s">
        <v>14</v>
      </c>
      <c r="C788" s="297"/>
      <c r="D788" s="297"/>
      <c r="E788" s="297"/>
      <c r="F788" s="298"/>
    </row>
    <row r="789" spans="1:6" x14ac:dyDescent="0.2">
      <c r="A789" s="5"/>
      <c r="B789" s="92" t="s">
        <v>179</v>
      </c>
      <c r="C789" s="92" t="s">
        <v>169</v>
      </c>
      <c r="D789" s="28">
        <v>0.3</v>
      </c>
      <c r="E789" s="118">
        <f>R48</f>
        <v>51.033999999999999</v>
      </c>
      <c r="F789" s="118">
        <f>D789*E789</f>
        <v>15.310199999999998</v>
      </c>
    </row>
    <row r="790" spans="1:6" x14ac:dyDescent="0.2">
      <c r="A790" s="5"/>
      <c r="B790" s="92" t="s">
        <v>175</v>
      </c>
      <c r="C790" s="92" t="s">
        <v>169</v>
      </c>
      <c r="D790" s="28">
        <v>0.15</v>
      </c>
      <c r="E790" s="117">
        <f>R44</f>
        <v>65.150905000000009</v>
      </c>
      <c r="F790" s="118">
        <f t="shared" ref="F790:F793" si="62">D790*E790</f>
        <v>9.772635750000001</v>
      </c>
    </row>
    <row r="791" spans="1:6" x14ac:dyDescent="0.2">
      <c r="A791" s="5"/>
      <c r="B791" s="92" t="s">
        <v>176</v>
      </c>
      <c r="C791" s="92" t="s">
        <v>174</v>
      </c>
      <c r="D791" s="28">
        <v>0.01</v>
      </c>
      <c r="E791" s="117">
        <f>R45</f>
        <v>31.6</v>
      </c>
      <c r="F791" s="118">
        <f t="shared" si="62"/>
        <v>0.316</v>
      </c>
    </row>
    <row r="792" spans="1:6" x14ac:dyDescent="0.2">
      <c r="A792" s="5"/>
      <c r="B792" s="4" t="s">
        <v>177</v>
      </c>
      <c r="C792" s="5" t="s">
        <v>130</v>
      </c>
      <c r="D792" s="100">
        <v>0.03</v>
      </c>
      <c r="E792" s="117">
        <f>R46</f>
        <v>18.565000000000001</v>
      </c>
      <c r="F792" s="118">
        <f t="shared" si="62"/>
        <v>0.55695000000000006</v>
      </c>
    </row>
    <row r="793" spans="1:6" x14ac:dyDescent="0.2">
      <c r="A793" s="5"/>
      <c r="B793" s="4" t="s">
        <v>178</v>
      </c>
      <c r="C793" s="5" t="s">
        <v>174</v>
      </c>
      <c r="D793" s="100">
        <v>0.3</v>
      </c>
      <c r="E793" s="117">
        <f>R47</f>
        <v>11.455</v>
      </c>
      <c r="F793" s="118">
        <f t="shared" si="62"/>
        <v>3.4365000000000001</v>
      </c>
    </row>
    <row r="794" spans="1:6" x14ac:dyDescent="0.2">
      <c r="A794" s="5"/>
      <c r="B794" s="4"/>
      <c r="C794" s="4"/>
      <c r="D794" s="295" t="s">
        <v>16</v>
      </c>
      <c r="E794" s="295"/>
      <c r="F794" s="6">
        <f>SUM(F789:F793)</f>
        <v>29.392285749999999</v>
      </c>
    </row>
    <row r="795" spans="1:6" x14ac:dyDescent="0.2">
      <c r="A795" s="5" t="s">
        <v>17</v>
      </c>
      <c r="B795" s="296" t="s">
        <v>0</v>
      </c>
      <c r="C795" s="297"/>
      <c r="D795" s="297"/>
      <c r="E795" s="297"/>
      <c r="F795" s="298"/>
    </row>
    <row r="796" spans="1:6" x14ac:dyDescent="0.2">
      <c r="A796" s="5">
        <v>1</v>
      </c>
      <c r="B796" s="4" t="s">
        <v>3</v>
      </c>
      <c r="C796" s="5" t="s">
        <v>32</v>
      </c>
      <c r="D796" s="8">
        <v>0.04</v>
      </c>
      <c r="E796" s="117">
        <f>Q9</f>
        <v>161.40720000000002</v>
      </c>
      <c r="F796" s="6">
        <f>D796*E796</f>
        <v>6.4562880000000007</v>
      </c>
    </row>
    <row r="797" spans="1:6" x14ac:dyDescent="0.2">
      <c r="A797" s="5">
        <v>2</v>
      </c>
      <c r="B797" s="4" t="s">
        <v>2</v>
      </c>
      <c r="C797" s="5" t="s">
        <v>32</v>
      </c>
      <c r="D797" s="8">
        <v>0.35</v>
      </c>
      <c r="E797" s="117">
        <f>Q10</f>
        <v>137.53620000000001</v>
      </c>
      <c r="F797" s="6">
        <f t="shared" ref="F797:F798" si="63">D797*E797</f>
        <v>48.13767</v>
      </c>
    </row>
    <row r="798" spans="1:6" x14ac:dyDescent="0.2">
      <c r="A798" s="5">
        <v>3</v>
      </c>
      <c r="B798" s="4" t="s">
        <v>1</v>
      </c>
      <c r="C798" s="5" t="s">
        <v>32</v>
      </c>
      <c r="D798" s="8">
        <v>0.35</v>
      </c>
      <c r="E798" s="117">
        <f>Q12</f>
        <v>116.41200000000001</v>
      </c>
      <c r="F798" s="6">
        <f t="shared" si="63"/>
        <v>40.744199999999999</v>
      </c>
    </row>
    <row r="799" spans="1:6" x14ac:dyDescent="0.2">
      <c r="A799" s="5"/>
      <c r="B799" s="4"/>
      <c r="C799" s="4"/>
      <c r="D799" s="295" t="s">
        <v>18</v>
      </c>
      <c r="E799" s="295"/>
      <c r="F799" s="9">
        <f>SUM(F796:F798)</f>
        <v>95.338157999999993</v>
      </c>
    </row>
    <row r="800" spans="1:6" ht="13.5" thickBot="1" x14ac:dyDescent="0.25"/>
    <row r="801" spans="1:6" ht="13.5" thickBot="1" x14ac:dyDescent="0.25">
      <c r="A801" s="11"/>
      <c r="B801" s="12" t="s">
        <v>19</v>
      </c>
      <c r="C801" s="12"/>
      <c r="D801" s="13" t="s">
        <v>94</v>
      </c>
      <c r="E801" s="12"/>
      <c r="F801" s="14">
        <f>F787+F794+F799</f>
        <v>128.25795559599999</v>
      </c>
    </row>
    <row r="803" spans="1:6" x14ac:dyDescent="0.2">
      <c r="A803" s="301" t="s">
        <v>24</v>
      </c>
      <c r="B803" s="301"/>
      <c r="C803" s="301"/>
      <c r="D803" s="301"/>
      <c r="E803" s="301"/>
      <c r="F803" s="20"/>
    </row>
    <row r="805" spans="1:6" x14ac:dyDescent="0.2">
      <c r="A805" s="7" t="s">
        <v>61</v>
      </c>
      <c r="C805" s="7" t="s">
        <v>62</v>
      </c>
      <c r="F805" s="20"/>
    </row>
    <row r="806" spans="1:6" x14ac:dyDescent="0.2">
      <c r="A806" s="22">
        <f>+'IPV VIVIENDA'!A42</f>
        <v>33</v>
      </c>
      <c r="B806" s="22" t="str">
        <f>+'IPV VIVIENDA'!B42</f>
        <v>Provisión y colocación de vidrios</v>
      </c>
      <c r="C806" s="22" t="str">
        <f>+'IPV VIVIENDA'!C42</f>
        <v>m2</v>
      </c>
    </row>
    <row r="807" spans="1:6" x14ac:dyDescent="0.2">
      <c r="B807" s="7" t="s">
        <v>180</v>
      </c>
    </row>
    <row r="808" spans="1:6" x14ac:dyDescent="0.2">
      <c r="A808" s="293" t="s">
        <v>5</v>
      </c>
      <c r="B808" s="293" t="s">
        <v>6</v>
      </c>
      <c r="C808" s="293" t="s">
        <v>7</v>
      </c>
      <c r="D808" s="292" t="s">
        <v>8</v>
      </c>
      <c r="E808" s="294" t="s">
        <v>9</v>
      </c>
      <c r="F808" s="294" t="s">
        <v>10</v>
      </c>
    </row>
    <row r="809" spans="1:6" x14ac:dyDescent="0.2">
      <c r="A809" s="293"/>
      <c r="B809" s="293"/>
      <c r="C809" s="293"/>
      <c r="D809" s="292"/>
      <c r="E809" s="294"/>
      <c r="F809" s="294"/>
    </row>
    <row r="810" spans="1:6" x14ac:dyDescent="0.2">
      <c r="A810" s="5" t="s">
        <v>11</v>
      </c>
      <c r="B810" s="296" t="s">
        <v>4</v>
      </c>
      <c r="C810" s="297"/>
      <c r="D810" s="297"/>
      <c r="E810" s="297"/>
      <c r="F810" s="298"/>
    </row>
    <row r="811" spans="1:6" x14ac:dyDescent="0.2">
      <c r="A811" s="5">
        <v>1</v>
      </c>
      <c r="B811" s="4" t="s">
        <v>112</v>
      </c>
      <c r="C811" s="5" t="s">
        <v>113</v>
      </c>
      <c r="D811" s="8"/>
      <c r="E811" s="6"/>
      <c r="F811" s="6"/>
    </row>
    <row r="812" spans="1:6" x14ac:dyDescent="0.2">
      <c r="A812" s="5"/>
      <c r="B812" s="4"/>
      <c r="C812" s="5"/>
      <c r="D812" s="8"/>
      <c r="E812" s="4"/>
      <c r="F812" s="4"/>
    </row>
    <row r="813" spans="1:6" x14ac:dyDescent="0.2">
      <c r="A813" s="5"/>
      <c r="B813" s="4"/>
      <c r="C813" s="4"/>
      <c r="D813" s="295" t="s">
        <v>12</v>
      </c>
      <c r="E813" s="295"/>
      <c r="F813" s="9"/>
    </row>
    <row r="814" spans="1:6" x14ac:dyDescent="0.2">
      <c r="A814" s="5" t="s">
        <v>13</v>
      </c>
      <c r="B814" s="296" t="s">
        <v>14</v>
      </c>
      <c r="C814" s="297"/>
      <c r="D814" s="297"/>
      <c r="E814" s="297"/>
      <c r="F814" s="298"/>
    </row>
    <row r="815" spans="1:6" x14ac:dyDescent="0.2">
      <c r="A815" s="5"/>
      <c r="B815" s="4"/>
      <c r="C815" s="5"/>
      <c r="D815" s="8"/>
      <c r="E815" s="6"/>
      <c r="F815" s="6"/>
    </row>
    <row r="816" spans="1:6" x14ac:dyDescent="0.2">
      <c r="A816" s="5"/>
      <c r="B816" s="4"/>
      <c r="C816" s="5"/>
      <c r="D816" s="8"/>
      <c r="E816" s="6"/>
      <c r="F816" s="6"/>
    </row>
    <row r="817" spans="1:6" x14ac:dyDescent="0.2">
      <c r="A817" s="5"/>
      <c r="B817" s="4"/>
      <c r="C817" s="5"/>
      <c r="D817" s="8"/>
      <c r="E817" s="6"/>
      <c r="F817" s="6"/>
    </row>
    <row r="818" spans="1:6" x14ac:dyDescent="0.2">
      <c r="A818" s="5"/>
      <c r="B818" s="4"/>
      <c r="C818" s="4"/>
      <c r="D818" s="295" t="s">
        <v>16</v>
      </c>
      <c r="E818" s="295"/>
      <c r="F818" s="6"/>
    </row>
    <row r="819" spans="1:6" x14ac:dyDescent="0.2">
      <c r="A819" s="5" t="s">
        <v>17</v>
      </c>
      <c r="B819" s="296" t="s">
        <v>0</v>
      </c>
      <c r="C819" s="297"/>
      <c r="D819" s="297"/>
      <c r="E819" s="297"/>
      <c r="F819" s="298"/>
    </row>
    <row r="820" spans="1:6" x14ac:dyDescent="0.2">
      <c r="A820" s="5">
        <v>1</v>
      </c>
      <c r="B820" s="4" t="s">
        <v>3</v>
      </c>
      <c r="C820" s="5" t="s">
        <v>32</v>
      </c>
      <c r="D820" s="8">
        <v>0.1</v>
      </c>
      <c r="E820" s="6"/>
      <c r="F820" s="6"/>
    </row>
    <row r="821" spans="1:6" x14ac:dyDescent="0.2">
      <c r="A821" s="5">
        <v>2</v>
      </c>
      <c r="B821" s="4" t="s">
        <v>2</v>
      </c>
      <c r="C821" s="5" t="s">
        <v>32</v>
      </c>
      <c r="D821" s="8">
        <v>0.1</v>
      </c>
      <c r="E821" s="6"/>
      <c r="F821" s="6"/>
    </row>
    <row r="822" spans="1:6" x14ac:dyDescent="0.2">
      <c r="A822" s="5">
        <v>3</v>
      </c>
      <c r="B822" s="4" t="s">
        <v>1</v>
      </c>
      <c r="C822" s="5" t="s">
        <v>32</v>
      </c>
      <c r="D822" s="8">
        <v>0.1</v>
      </c>
      <c r="E822" s="6"/>
      <c r="F822" s="6"/>
    </row>
    <row r="823" spans="1:6" x14ac:dyDescent="0.2">
      <c r="A823" s="5"/>
      <c r="B823" s="4"/>
      <c r="C823" s="4"/>
      <c r="D823" s="295" t="s">
        <v>18</v>
      </c>
      <c r="E823" s="295"/>
      <c r="F823" s="9"/>
    </row>
    <row r="824" spans="1:6" ht="13.5" thickBot="1" x14ac:dyDescent="0.25"/>
    <row r="825" spans="1:6" ht="13.5" thickBot="1" x14ac:dyDescent="0.25">
      <c r="A825" s="11"/>
      <c r="B825" s="12" t="s">
        <v>19</v>
      </c>
      <c r="C825" s="12"/>
      <c r="D825" s="13" t="s">
        <v>94</v>
      </c>
      <c r="E825" s="12"/>
      <c r="F825" s="14"/>
    </row>
    <row r="827" spans="1:6" x14ac:dyDescent="0.2">
      <c r="A827" s="301" t="s">
        <v>24</v>
      </c>
      <c r="B827" s="301"/>
      <c r="C827" s="301"/>
      <c r="D827" s="301"/>
      <c r="E827" s="301"/>
      <c r="F827" s="20"/>
    </row>
    <row r="829" spans="1:6" x14ac:dyDescent="0.2">
      <c r="A829" s="7" t="s">
        <v>61</v>
      </c>
      <c r="C829" s="7" t="s">
        <v>62</v>
      </c>
      <c r="F829" s="20"/>
    </row>
    <row r="830" spans="1:6" x14ac:dyDescent="0.2">
      <c r="A830" s="22">
        <f>+'IPV VIVIENDA'!A43</f>
        <v>34</v>
      </c>
      <c r="B830" s="304" t="str">
        <f>+'IPV VIVIENDA'!B43</f>
        <v>Vereda , veredin perimetral y vereda de acceso (incl lavadero)</v>
      </c>
      <c r="C830" s="22" t="str">
        <f>+'IPV VIVIENDA'!C43</f>
        <v>m2</v>
      </c>
    </row>
    <row r="831" spans="1:6" x14ac:dyDescent="0.2">
      <c r="B831" s="305"/>
    </row>
    <row r="832" spans="1:6" x14ac:dyDescent="0.2">
      <c r="A832" s="293" t="s">
        <v>5</v>
      </c>
      <c r="B832" s="293" t="s">
        <v>6</v>
      </c>
      <c r="C832" s="293" t="s">
        <v>7</v>
      </c>
      <c r="D832" s="292" t="s">
        <v>8</v>
      </c>
      <c r="E832" s="294" t="s">
        <v>9</v>
      </c>
      <c r="F832" s="294" t="s">
        <v>10</v>
      </c>
    </row>
    <row r="833" spans="1:6" x14ac:dyDescent="0.2">
      <c r="A833" s="293"/>
      <c r="B833" s="293"/>
      <c r="C833" s="293"/>
      <c r="D833" s="292"/>
      <c r="E833" s="294"/>
      <c r="F833" s="294"/>
    </row>
    <row r="834" spans="1:6" x14ac:dyDescent="0.2">
      <c r="A834" s="5" t="s">
        <v>11</v>
      </c>
      <c r="B834" s="296" t="s">
        <v>4</v>
      </c>
      <c r="C834" s="297"/>
      <c r="D834" s="297"/>
      <c r="E834" s="297"/>
      <c r="F834" s="298"/>
    </row>
    <row r="835" spans="1:6" x14ac:dyDescent="0.2">
      <c r="A835" s="5">
        <v>1</v>
      </c>
      <c r="B835" s="4" t="s">
        <v>112</v>
      </c>
      <c r="C835" s="5" t="s">
        <v>113</v>
      </c>
      <c r="D835" s="8"/>
      <c r="E835" s="6"/>
      <c r="F835" s="6"/>
    </row>
    <row r="836" spans="1:6" x14ac:dyDescent="0.2">
      <c r="A836" s="5"/>
      <c r="B836" s="4"/>
      <c r="C836" s="5"/>
      <c r="D836" s="8"/>
      <c r="E836" s="4"/>
      <c r="F836" s="4"/>
    </row>
    <row r="837" spans="1:6" x14ac:dyDescent="0.2">
      <c r="A837" s="5"/>
      <c r="B837" s="4"/>
      <c r="C837" s="5"/>
      <c r="D837" s="8"/>
      <c r="E837" s="4"/>
      <c r="F837" s="4"/>
    </row>
    <row r="838" spans="1:6" x14ac:dyDescent="0.2">
      <c r="A838" s="5"/>
      <c r="B838" s="4"/>
      <c r="C838" s="4"/>
      <c r="D838" s="295" t="s">
        <v>12</v>
      </c>
      <c r="E838" s="295"/>
      <c r="F838" s="9"/>
    </row>
    <row r="839" spans="1:6" x14ac:dyDescent="0.2">
      <c r="A839" s="5" t="s">
        <v>13</v>
      </c>
      <c r="B839" s="296" t="s">
        <v>14</v>
      </c>
      <c r="C839" s="297"/>
      <c r="D839" s="297"/>
      <c r="E839" s="297"/>
      <c r="F839" s="298"/>
    </row>
    <row r="840" spans="1:6" x14ac:dyDescent="0.2">
      <c r="A840" s="5"/>
      <c r="B840" s="4"/>
      <c r="C840" s="5"/>
      <c r="D840" s="8"/>
      <c r="E840" s="6"/>
      <c r="F840" s="6"/>
    </row>
    <row r="841" spans="1:6" x14ac:dyDescent="0.2">
      <c r="A841" s="5"/>
      <c r="B841" s="4"/>
      <c r="C841" s="5"/>
      <c r="D841" s="8"/>
      <c r="E841" s="6"/>
      <c r="F841" s="6"/>
    </row>
    <row r="842" spans="1:6" x14ac:dyDescent="0.2">
      <c r="A842" s="5"/>
      <c r="B842" s="4"/>
      <c r="C842" s="4"/>
      <c r="D842" s="295" t="s">
        <v>16</v>
      </c>
      <c r="E842" s="295"/>
      <c r="F842" s="6"/>
    </row>
    <row r="843" spans="1:6" x14ac:dyDescent="0.2">
      <c r="A843" s="5" t="s">
        <v>17</v>
      </c>
      <c r="B843" s="296" t="s">
        <v>0</v>
      </c>
      <c r="C843" s="297"/>
      <c r="D843" s="297"/>
      <c r="E843" s="297"/>
      <c r="F843" s="298"/>
    </row>
    <row r="844" spans="1:6" x14ac:dyDescent="0.2">
      <c r="A844" s="5">
        <v>1</v>
      </c>
      <c r="B844" s="4" t="s">
        <v>3</v>
      </c>
      <c r="C844" s="5" t="s">
        <v>32</v>
      </c>
      <c r="D844" s="8">
        <v>0.05</v>
      </c>
      <c r="E844" s="6"/>
      <c r="F844" s="6"/>
    </row>
    <row r="845" spans="1:6" x14ac:dyDescent="0.2">
      <c r="A845" s="5">
        <v>2</v>
      </c>
      <c r="B845" s="4" t="s">
        <v>2</v>
      </c>
      <c r="C845" s="5" t="s">
        <v>32</v>
      </c>
      <c r="D845" s="8">
        <v>0.5</v>
      </c>
      <c r="E845" s="6"/>
      <c r="F845" s="6"/>
    </row>
    <row r="846" spans="1:6" x14ac:dyDescent="0.2">
      <c r="A846" s="5">
        <v>3</v>
      </c>
      <c r="B846" s="4" t="s">
        <v>1</v>
      </c>
      <c r="C846" s="5" t="s">
        <v>32</v>
      </c>
      <c r="D846" s="8">
        <v>0.5</v>
      </c>
      <c r="E846" s="6"/>
      <c r="F846" s="6"/>
    </row>
    <row r="847" spans="1:6" x14ac:dyDescent="0.2">
      <c r="A847" s="5"/>
      <c r="B847" s="4"/>
      <c r="C847" s="4"/>
      <c r="D847" s="295" t="s">
        <v>18</v>
      </c>
      <c r="E847" s="295"/>
      <c r="F847" s="9"/>
    </row>
    <row r="848" spans="1:6" ht="13.5" thickBot="1" x14ac:dyDescent="0.25"/>
    <row r="849" spans="1:6" ht="13.5" thickBot="1" x14ac:dyDescent="0.25">
      <c r="A849" s="11"/>
      <c r="B849" s="12" t="s">
        <v>19</v>
      </c>
      <c r="C849" s="12"/>
      <c r="D849" s="13" t="s">
        <v>94</v>
      </c>
      <c r="E849" s="12"/>
      <c r="F849" s="14"/>
    </row>
    <row r="850" spans="1:6" x14ac:dyDescent="0.2">
      <c r="A850" s="15"/>
      <c r="B850" s="15"/>
      <c r="C850" s="15"/>
      <c r="D850" s="16"/>
      <c r="E850" s="15"/>
      <c r="F850" s="17"/>
    </row>
    <row r="851" spans="1:6" x14ac:dyDescent="0.2">
      <c r="A851" s="301" t="s">
        <v>24</v>
      </c>
      <c r="B851" s="301"/>
      <c r="C851" s="301"/>
      <c r="D851" s="301"/>
      <c r="E851" s="301"/>
      <c r="F851" s="20"/>
    </row>
    <row r="852" spans="1:6" x14ac:dyDescent="0.2">
      <c r="A852" s="7" t="s">
        <v>61</v>
      </c>
      <c r="C852" s="7" t="s">
        <v>62</v>
      </c>
      <c r="D852" s="10" t="s">
        <v>10</v>
      </c>
      <c r="E852" s="122">
        <f>F801+F777+F753+F729+F707+F684+F661+F635+F613+F588+F563+F540+F516+F490+F466+F443+F417+F388+F359+F328+F273+F249+F225+F202+F156+F125+F96+F73+F49+F26+F179+F297</f>
        <v>410867.62449982978</v>
      </c>
      <c r="F852" s="20"/>
    </row>
    <row r="853" spans="1:6" x14ac:dyDescent="0.2">
      <c r="A853" s="22">
        <f>+'IPV VIVIENDA'!A44</f>
        <v>35</v>
      </c>
      <c r="B853" s="306" t="str">
        <f>+'IPV VIVIENDA'!B44</f>
        <v>Instalación Sanitaría (Incl: cañeria base, distribución agua fría y caliente, artefactos, bidet y grifería)</v>
      </c>
      <c r="C853" s="22" t="str">
        <f>+'IPV VIVIENDA'!C44</f>
        <v>Gl.</v>
      </c>
      <c r="D853" s="10">
        <v>9.16</v>
      </c>
      <c r="E853" s="7" t="s">
        <v>248</v>
      </c>
    </row>
    <row r="854" spans="1:6" x14ac:dyDescent="0.2">
      <c r="B854" s="307"/>
    </row>
    <row r="855" spans="1:6" x14ac:dyDescent="0.2">
      <c r="A855" s="293" t="s">
        <v>5</v>
      </c>
      <c r="B855" s="293" t="s">
        <v>6</v>
      </c>
      <c r="C855" s="293" t="s">
        <v>7</v>
      </c>
      <c r="D855" s="292" t="s">
        <v>8</v>
      </c>
      <c r="E855" s="294" t="s">
        <v>9</v>
      </c>
      <c r="F855" s="294" t="s">
        <v>10</v>
      </c>
    </row>
    <row r="856" spans="1:6" x14ac:dyDescent="0.2">
      <c r="A856" s="293"/>
      <c r="B856" s="293"/>
      <c r="C856" s="293"/>
      <c r="D856" s="292"/>
      <c r="E856" s="294"/>
      <c r="F856" s="294"/>
    </row>
    <row r="857" spans="1:6" x14ac:dyDescent="0.2">
      <c r="A857" s="5" t="s">
        <v>11</v>
      </c>
      <c r="B857" s="296" t="s">
        <v>4</v>
      </c>
      <c r="C857" s="297"/>
      <c r="D857" s="297"/>
      <c r="E857" s="297"/>
      <c r="F857" s="298"/>
    </row>
    <row r="858" spans="1:6" x14ac:dyDescent="0.2">
      <c r="A858" s="5">
        <v>1</v>
      </c>
      <c r="B858" s="4" t="s">
        <v>112</v>
      </c>
      <c r="C858" s="5" t="s">
        <v>113</v>
      </c>
      <c r="D858" s="8"/>
      <c r="E858" s="6"/>
      <c r="F858" s="6"/>
    </row>
    <row r="859" spans="1:6" x14ac:dyDescent="0.2">
      <c r="A859" s="5"/>
      <c r="B859" s="4"/>
      <c r="C859" s="4"/>
      <c r="D859" s="295" t="s">
        <v>12</v>
      </c>
      <c r="E859" s="295"/>
      <c r="F859" s="9"/>
    </row>
    <row r="860" spans="1:6" x14ac:dyDescent="0.2">
      <c r="A860" s="5" t="s">
        <v>13</v>
      </c>
      <c r="B860" s="296" t="s">
        <v>14</v>
      </c>
      <c r="C860" s="297"/>
      <c r="D860" s="297"/>
      <c r="E860" s="297"/>
      <c r="F860" s="298"/>
    </row>
    <row r="861" spans="1:6" x14ac:dyDescent="0.2">
      <c r="A861" s="5"/>
      <c r="B861" s="4"/>
      <c r="C861" s="5"/>
      <c r="D861" s="8"/>
      <c r="E861" s="6"/>
      <c r="F861" s="6"/>
    </row>
    <row r="862" spans="1:6" x14ac:dyDescent="0.2">
      <c r="A862" s="5"/>
      <c r="B862" s="4"/>
      <c r="C862" s="5"/>
      <c r="D862" s="8"/>
      <c r="E862" s="6"/>
      <c r="F862" s="6"/>
    </row>
    <row r="863" spans="1:6" x14ac:dyDescent="0.2">
      <c r="A863" s="5"/>
      <c r="B863" s="4"/>
      <c r="C863" s="4"/>
      <c r="D863" s="295" t="s">
        <v>16</v>
      </c>
      <c r="E863" s="295"/>
      <c r="F863" s="6"/>
    </row>
    <row r="864" spans="1:6" x14ac:dyDescent="0.2">
      <c r="A864" s="5" t="s">
        <v>17</v>
      </c>
      <c r="B864" s="296" t="s">
        <v>0</v>
      </c>
      <c r="C864" s="297"/>
      <c r="D864" s="297"/>
      <c r="E864" s="297"/>
      <c r="F864" s="298"/>
    </row>
    <row r="865" spans="1:7" x14ac:dyDescent="0.2">
      <c r="A865" s="5">
        <v>1</v>
      </c>
      <c r="B865" s="4" t="s">
        <v>3</v>
      </c>
      <c r="C865" s="5" t="s">
        <v>32</v>
      </c>
      <c r="D865" s="8">
        <v>6.5</v>
      </c>
      <c r="E865" s="6"/>
      <c r="F865" s="6"/>
    </row>
    <row r="866" spans="1:7" x14ac:dyDescent="0.2">
      <c r="A866" s="5">
        <v>2</v>
      </c>
      <c r="B866" s="4" t="s">
        <v>2</v>
      </c>
      <c r="C866" s="5" t="s">
        <v>32</v>
      </c>
      <c r="D866" s="8">
        <v>55</v>
      </c>
      <c r="E866" s="6"/>
      <c r="F866" s="6"/>
    </row>
    <row r="867" spans="1:7" x14ac:dyDescent="0.2">
      <c r="A867" s="5">
        <v>3</v>
      </c>
      <c r="B867" s="4" t="s">
        <v>1</v>
      </c>
      <c r="C867" s="5" t="s">
        <v>32</v>
      </c>
      <c r="D867" s="8">
        <f>+D866</f>
        <v>55</v>
      </c>
      <c r="E867" s="6"/>
      <c r="F867" s="6"/>
    </row>
    <row r="868" spans="1:7" x14ac:dyDescent="0.2">
      <c r="A868" s="5"/>
      <c r="B868" s="4"/>
      <c r="C868" s="4"/>
      <c r="D868" s="295" t="s">
        <v>18</v>
      </c>
      <c r="E868" s="295"/>
      <c r="F868" s="9"/>
    </row>
    <row r="869" spans="1:7" ht="13.5" thickBot="1" x14ac:dyDescent="0.25"/>
    <row r="870" spans="1:7" ht="13.5" thickBot="1" x14ac:dyDescent="0.25">
      <c r="A870" s="11"/>
      <c r="B870" s="12" t="s">
        <v>19</v>
      </c>
      <c r="C870" s="12"/>
      <c r="D870" s="13" t="s">
        <v>94</v>
      </c>
      <c r="E870" s="12"/>
      <c r="F870" s="14">
        <f>E852*0.0916</f>
        <v>37635.47440418441</v>
      </c>
    </row>
    <row r="873" spans="1:7" x14ac:dyDescent="0.2">
      <c r="A873" s="301" t="s">
        <v>24</v>
      </c>
      <c r="B873" s="301"/>
      <c r="C873" s="301"/>
      <c r="D873" s="301"/>
      <c r="E873" s="301"/>
      <c r="F873" s="20"/>
    </row>
    <row r="875" spans="1:7" x14ac:dyDescent="0.2">
      <c r="A875" s="7" t="s">
        <v>61</v>
      </c>
      <c r="C875" s="7" t="s">
        <v>62</v>
      </c>
      <c r="D875" s="10">
        <v>8.85</v>
      </c>
      <c r="E875" s="7" t="s">
        <v>248</v>
      </c>
      <c r="F875" s="20"/>
      <c r="G875" s="15"/>
    </row>
    <row r="876" spans="1:7" x14ac:dyDescent="0.2">
      <c r="A876" s="22">
        <f>+'IPV VIVIENDA'!A45</f>
        <v>36</v>
      </c>
      <c r="B876" s="22" t="str">
        <f>+'IPV VIVIENDA'!B45</f>
        <v xml:space="preserve">Instalación Eléctrica </v>
      </c>
      <c r="C876" s="22" t="str">
        <f>+'IPV VIVIENDA'!C45</f>
        <v>Gl.</v>
      </c>
      <c r="G876" s="93"/>
    </row>
    <row r="877" spans="1:7" x14ac:dyDescent="0.2">
      <c r="A877" s="21"/>
      <c r="B877" s="21"/>
      <c r="C877" s="21"/>
    </row>
    <row r="878" spans="1:7" x14ac:dyDescent="0.2">
      <c r="A878" s="293" t="s">
        <v>5</v>
      </c>
      <c r="B878" s="293" t="s">
        <v>6</v>
      </c>
      <c r="C878" s="293" t="s">
        <v>7</v>
      </c>
      <c r="D878" s="292" t="s">
        <v>8</v>
      </c>
      <c r="E878" s="294" t="s">
        <v>9</v>
      </c>
      <c r="F878" s="294" t="s">
        <v>10</v>
      </c>
    </row>
    <row r="879" spans="1:7" x14ac:dyDescent="0.2">
      <c r="A879" s="293"/>
      <c r="B879" s="293"/>
      <c r="C879" s="293"/>
      <c r="D879" s="292"/>
      <c r="E879" s="294"/>
      <c r="F879" s="294"/>
    </row>
    <row r="880" spans="1:7" x14ac:dyDescent="0.2">
      <c r="A880" s="5" t="s">
        <v>11</v>
      </c>
      <c r="B880" s="296" t="s">
        <v>4</v>
      </c>
      <c r="C880" s="297"/>
      <c r="D880" s="297"/>
      <c r="E880" s="297"/>
      <c r="F880" s="298"/>
    </row>
    <row r="881" spans="1:6" x14ac:dyDescent="0.2">
      <c r="A881" s="5">
        <v>1</v>
      </c>
      <c r="B881" s="4" t="s">
        <v>112</v>
      </c>
      <c r="C881" s="5" t="s">
        <v>113</v>
      </c>
      <c r="D881" s="8"/>
      <c r="E881" s="6"/>
      <c r="F881" s="6"/>
    </row>
    <row r="882" spans="1:6" x14ac:dyDescent="0.2">
      <c r="A882" s="5"/>
      <c r="B882" s="4"/>
      <c r="C882" s="4"/>
      <c r="D882" s="295" t="s">
        <v>12</v>
      </c>
      <c r="E882" s="295"/>
      <c r="F882" s="9"/>
    </row>
    <row r="883" spans="1:6" x14ac:dyDescent="0.2">
      <c r="A883" s="5" t="s">
        <v>13</v>
      </c>
      <c r="B883" s="296" t="s">
        <v>14</v>
      </c>
      <c r="C883" s="297"/>
      <c r="D883" s="297"/>
      <c r="E883" s="297"/>
      <c r="F883" s="298"/>
    </row>
    <row r="884" spans="1:6" x14ac:dyDescent="0.2">
      <c r="A884" s="5"/>
      <c r="B884" s="4"/>
      <c r="C884" s="5"/>
      <c r="D884" s="8"/>
      <c r="E884" s="6"/>
      <c r="F884" s="6"/>
    </row>
    <row r="885" spans="1:6" x14ac:dyDescent="0.2">
      <c r="A885" s="5"/>
      <c r="B885" s="4"/>
      <c r="C885" s="5"/>
      <c r="D885" s="8"/>
      <c r="E885" s="6"/>
      <c r="F885" s="6"/>
    </row>
    <row r="886" spans="1:6" x14ac:dyDescent="0.2">
      <c r="A886" s="5"/>
      <c r="B886" s="4"/>
      <c r="C886" s="5"/>
      <c r="D886" s="8"/>
      <c r="E886" s="6"/>
      <c r="F886" s="6"/>
    </row>
    <row r="887" spans="1:6" x14ac:dyDescent="0.2">
      <c r="A887" s="5"/>
      <c r="B887" s="4"/>
      <c r="C887" s="4"/>
      <c r="D887" s="295" t="s">
        <v>16</v>
      </c>
      <c r="E887" s="295"/>
      <c r="F887" s="6"/>
    </row>
    <row r="888" spans="1:6" x14ac:dyDescent="0.2">
      <c r="A888" s="5" t="s">
        <v>17</v>
      </c>
      <c r="B888" s="296" t="s">
        <v>0</v>
      </c>
      <c r="C888" s="297"/>
      <c r="D888" s="297"/>
      <c r="E888" s="297"/>
      <c r="F888" s="298"/>
    </row>
    <row r="889" spans="1:6" x14ac:dyDescent="0.2">
      <c r="A889" s="5">
        <v>1</v>
      </c>
      <c r="B889" s="4" t="s">
        <v>3</v>
      </c>
      <c r="C889" s="5" t="s">
        <v>32</v>
      </c>
      <c r="D889" s="8">
        <v>9</v>
      </c>
      <c r="E889" s="6"/>
      <c r="F889" s="6"/>
    </row>
    <row r="890" spans="1:6" x14ac:dyDescent="0.2">
      <c r="A890" s="5">
        <v>2</v>
      </c>
      <c r="B890" s="4" t="s">
        <v>2</v>
      </c>
      <c r="C890" s="5" t="s">
        <v>32</v>
      </c>
      <c r="D890" s="8">
        <v>17</v>
      </c>
      <c r="E890" s="6"/>
      <c r="F890" s="6"/>
    </row>
    <row r="891" spans="1:6" x14ac:dyDescent="0.2">
      <c r="A891" s="5">
        <v>3</v>
      </c>
      <c r="B891" s="4" t="s">
        <v>1</v>
      </c>
      <c r="C891" s="5" t="s">
        <v>32</v>
      </c>
      <c r="D891" s="8">
        <f>+D890</f>
        <v>17</v>
      </c>
      <c r="E891" s="6"/>
      <c r="F891" s="6"/>
    </row>
    <row r="892" spans="1:6" x14ac:dyDescent="0.2">
      <c r="A892" s="5"/>
      <c r="B892" s="4"/>
      <c r="C892" s="4"/>
      <c r="D892" s="295" t="s">
        <v>18</v>
      </c>
      <c r="E892" s="295"/>
      <c r="F892" s="9"/>
    </row>
    <row r="893" spans="1:6" ht="13.5" thickBot="1" x14ac:dyDescent="0.25"/>
    <row r="894" spans="1:6" ht="13.5" thickBot="1" x14ac:dyDescent="0.25">
      <c r="A894" s="11"/>
      <c r="B894" s="12" t="s">
        <v>19</v>
      </c>
      <c r="C894" s="12"/>
      <c r="D894" s="13" t="s">
        <v>94</v>
      </c>
      <c r="E894" s="12"/>
      <c r="F894" s="14">
        <f>0.0885*E852</f>
        <v>36361.784768234931</v>
      </c>
    </row>
    <row r="895" spans="1:6" x14ac:dyDescent="0.2">
      <c r="A895" s="15"/>
      <c r="B895" s="15"/>
      <c r="C895" s="15"/>
      <c r="D895" s="16"/>
      <c r="E895" s="15"/>
      <c r="F895" s="17"/>
    </row>
    <row r="896" spans="1:6" x14ac:dyDescent="0.2">
      <c r="A896" s="301" t="s">
        <v>24</v>
      </c>
      <c r="B896" s="301"/>
      <c r="C896" s="301"/>
      <c r="D896" s="301"/>
      <c r="E896" s="301"/>
      <c r="F896" s="20"/>
    </row>
    <row r="898" spans="1:6" x14ac:dyDescent="0.2">
      <c r="A898" s="7" t="s">
        <v>61</v>
      </c>
      <c r="C898" s="7" t="s">
        <v>62</v>
      </c>
      <c r="D898" s="93">
        <v>2.7199999999999998E-2</v>
      </c>
      <c r="F898" s="20"/>
    </row>
    <row r="899" spans="1:6" x14ac:dyDescent="0.2">
      <c r="A899" s="22">
        <f>+'IPV VIVIENDA'!A46</f>
        <v>37</v>
      </c>
      <c r="B899" s="22" t="str">
        <f>+'IPV VIVIENDA'!B46</f>
        <v>Instalación de Gas</v>
      </c>
      <c r="C899" s="22" t="str">
        <f>+'IPV VIVIENDA'!C46</f>
        <v>Gl.</v>
      </c>
    </row>
    <row r="900" spans="1:6" x14ac:dyDescent="0.2">
      <c r="A900" s="21"/>
      <c r="B900" s="21"/>
      <c r="C900" s="21"/>
    </row>
    <row r="901" spans="1:6" x14ac:dyDescent="0.2">
      <c r="A901" s="293" t="s">
        <v>5</v>
      </c>
      <c r="B901" s="293" t="s">
        <v>6</v>
      </c>
      <c r="C901" s="293" t="s">
        <v>7</v>
      </c>
      <c r="D901" s="292" t="s">
        <v>8</v>
      </c>
      <c r="E901" s="294" t="s">
        <v>9</v>
      </c>
      <c r="F901" s="294" t="s">
        <v>10</v>
      </c>
    </row>
    <row r="902" spans="1:6" x14ac:dyDescent="0.2">
      <c r="A902" s="293"/>
      <c r="B902" s="293"/>
      <c r="C902" s="293"/>
      <c r="D902" s="292"/>
      <c r="E902" s="294"/>
      <c r="F902" s="294"/>
    </row>
    <row r="903" spans="1:6" x14ac:dyDescent="0.2">
      <c r="A903" s="5" t="s">
        <v>11</v>
      </c>
      <c r="B903" s="296" t="s">
        <v>4</v>
      </c>
      <c r="C903" s="297"/>
      <c r="D903" s="297"/>
      <c r="E903" s="297"/>
      <c r="F903" s="298"/>
    </row>
    <row r="904" spans="1:6" x14ac:dyDescent="0.2">
      <c r="A904" s="5">
        <v>1</v>
      </c>
      <c r="B904" s="4" t="s">
        <v>112</v>
      </c>
      <c r="C904" s="5" t="s">
        <v>113</v>
      </c>
      <c r="D904" s="8"/>
      <c r="E904" s="6"/>
      <c r="F904" s="6"/>
    </row>
    <row r="905" spans="1:6" x14ac:dyDescent="0.2">
      <c r="A905" s="5"/>
      <c r="B905" s="4"/>
      <c r="C905" s="4"/>
      <c r="D905" s="295" t="s">
        <v>12</v>
      </c>
      <c r="E905" s="295"/>
      <c r="F905" s="9"/>
    </row>
    <row r="906" spans="1:6" x14ac:dyDescent="0.2">
      <c r="A906" s="5" t="s">
        <v>13</v>
      </c>
      <c r="B906" s="296" t="s">
        <v>14</v>
      </c>
      <c r="C906" s="297"/>
      <c r="D906" s="297"/>
      <c r="E906" s="297"/>
      <c r="F906" s="298"/>
    </row>
    <row r="907" spans="1:6" x14ac:dyDescent="0.2">
      <c r="A907" s="5"/>
      <c r="B907" s="4"/>
      <c r="C907" s="5"/>
      <c r="D907" s="8"/>
      <c r="E907" s="6"/>
      <c r="F907" s="6"/>
    </row>
    <row r="908" spans="1:6" x14ac:dyDescent="0.2">
      <c r="A908" s="5"/>
      <c r="B908" s="4"/>
      <c r="C908" s="5"/>
      <c r="D908" s="8"/>
      <c r="E908" s="6"/>
      <c r="F908" s="6"/>
    </row>
    <row r="909" spans="1:6" x14ac:dyDescent="0.2">
      <c r="A909" s="5"/>
      <c r="B909" s="4"/>
      <c r="C909" s="5"/>
      <c r="D909" s="8"/>
      <c r="E909" s="6"/>
      <c r="F909" s="6"/>
    </row>
    <row r="910" spans="1:6" x14ac:dyDescent="0.2">
      <c r="A910" s="5"/>
      <c r="B910" s="4"/>
      <c r="C910" s="5"/>
      <c r="D910" s="8"/>
      <c r="E910" s="6"/>
      <c r="F910" s="6"/>
    </row>
    <row r="911" spans="1:6" x14ac:dyDescent="0.2">
      <c r="A911" s="5"/>
      <c r="B911" s="4"/>
      <c r="C911" s="4"/>
      <c r="D911" s="295" t="s">
        <v>16</v>
      </c>
      <c r="E911" s="295"/>
      <c r="F911" s="6"/>
    </row>
    <row r="912" spans="1:6" x14ac:dyDescent="0.2">
      <c r="A912" s="5" t="s">
        <v>17</v>
      </c>
      <c r="B912" s="296" t="s">
        <v>0</v>
      </c>
      <c r="C912" s="297"/>
      <c r="D912" s="297"/>
      <c r="E912" s="297"/>
      <c r="F912" s="298"/>
    </row>
    <row r="913" spans="1:6" x14ac:dyDescent="0.2">
      <c r="A913" s="5">
        <v>1</v>
      </c>
      <c r="B913" s="4" t="s">
        <v>3</v>
      </c>
      <c r="C913" s="5" t="s">
        <v>32</v>
      </c>
      <c r="D913" s="8">
        <v>0.8</v>
      </c>
      <c r="E913" s="6"/>
      <c r="F913" s="6"/>
    </row>
    <row r="914" spans="1:6" x14ac:dyDescent="0.2">
      <c r="A914" s="5">
        <v>2</v>
      </c>
      <c r="B914" s="4" t="s">
        <v>2</v>
      </c>
      <c r="C914" s="5" t="s">
        <v>32</v>
      </c>
      <c r="D914" s="8">
        <v>8</v>
      </c>
      <c r="E914" s="6"/>
      <c r="F914" s="6"/>
    </row>
    <row r="915" spans="1:6" x14ac:dyDescent="0.2">
      <c r="A915" s="5">
        <v>3</v>
      </c>
      <c r="B915" s="4" t="s">
        <v>1</v>
      </c>
      <c r="C915" s="5" t="s">
        <v>32</v>
      </c>
      <c r="D915" s="8">
        <f>+D914</f>
        <v>8</v>
      </c>
      <c r="E915" s="6"/>
      <c r="F915" s="6"/>
    </row>
    <row r="916" spans="1:6" x14ac:dyDescent="0.2">
      <c r="A916" s="5"/>
      <c r="B916" s="4"/>
      <c r="C916" s="4"/>
      <c r="D916" s="295" t="s">
        <v>18</v>
      </c>
      <c r="E916" s="295"/>
      <c r="F916" s="9"/>
    </row>
    <row r="917" spans="1:6" ht="13.5" thickBot="1" x14ac:dyDescent="0.25"/>
    <row r="918" spans="1:6" ht="13.5" thickBot="1" x14ac:dyDescent="0.25">
      <c r="A918" s="11"/>
      <c r="B918" s="12" t="s">
        <v>19</v>
      </c>
      <c r="C918" s="12"/>
      <c r="D918" s="13" t="s">
        <v>94</v>
      </c>
      <c r="E918" s="12"/>
      <c r="F918" s="14">
        <f>0.0272*E852</f>
        <v>11175.59938639537</v>
      </c>
    </row>
    <row r="919" spans="1:6" x14ac:dyDescent="0.2">
      <c r="A919" s="15"/>
      <c r="B919" s="15"/>
      <c r="C919" s="15"/>
      <c r="D919" s="16"/>
      <c r="E919" s="15"/>
      <c r="F919" s="17"/>
    </row>
    <row r="920" spans="1:6" x14ac:dyDescent="0.2">
      <c r="A920" s="15"/>
      <c r="B920" s="15"/>
      <c r="C920" s="15"/>
      <c r="D920" s="16"/>
      <c r="E920" s="15"/>
      <c r="F920" s="17"/>
    </row>
    <row r="921" spans="1:6" x14ac:dyDescent="0.2">
      <c r="A921" s="301" t="s">
        <v>24</v>
      </c>
      <c r="B921" s="301"/>
      <c r="C921" s="301"/>
      <c r="D921" s="301"/>
      <c r="E921" s="301"/>
      <c r="F921" s="20"/>
    </row>
    <row r="923" spans="1:6" x14ac:dyDescent="0.2">
      <c r="A923" s="7" t="s">
        <v>61</v>
      </c>
      <c r="C923" s="7" t="s">
        <v>62</v>
      </c>
      <c r="D923" s="93">
        <v>2.06E-2</v>
      </c>
      <c r="F923" s="20"/>
    </row>
    <row r="924" spans="1:6" x14ac:dyDescent="0.2">
      <c r="A924" s="22">
        <f>+'IPV VIVIENDA'!A47</f>
        <v>38</v>
      </c>
      <c r="B924" s="22" t="str">
        <f>+'IPV VIVIENDA'!B47</f>
        <v>Terminación y Limpieza</v>
      </c>
      <c r="C924" s="22" t="str">
        <f>+'IPV VIVIENDA'!C47</f>
        <v>Gl.</v>
      </c>
    </row>
    <row r="926" spans="1:6" x14ac:dyDescent="0.2">
      <c r="A926" s="309" t="s">
        <v>5</v>
      </c>
      <c r="B926" s="309" t="s">
        <v>6</v>
      </c>
      <c r="C926" s="309" t="s">
        <v>7</v>
      </c>
      <c r="D926" s="308" t="s">
        <v>8</v>
      </c>
      <c r="E926" s="310" t="s">
        <v>9</v>
      </c>
      <c r="F926" s="310" t="s">
        <v>10</v>
      </c>
    </row>
    <row r="927" spans="1:6" x14ac:dyDescent="0.2">
      <c r="A927" s="309"/>
      <c r="B927" s="309"/>
      <c r="C927" s="309"/>
      <c r="D927" s="308"/>
      <c r="E927" s="310"/>
      <c r="F927" s="310"/>
    </row>
    <row r="928" spans="1:6" x14ac:dyDescent="0.2">
      <c r="A928" s="5" t="s">
        <v>11</v>
      </c>
      <c r="B928" s="296" t="s">
        <v>4</v>
      </c>
      <c r="C928" s="297"/>
      <c r="D928" s="297"/>
      <c r="E928" s="297"/>
      <c r="F928" s="298"/>
    </row>
    <row r="929" spans="1:6" x14ac:dyDescent="0.2">
      <c r="A929" s="5">
        <v>1</v>
      </c>
      <c r="B929" s="4" t="s">
        <v>112</v>
      </c>
      <c r="C929" s="5" t="s">
        <v>113</v>
      </c>
      <c r="E929" s="6"/>
      <c r="F929" s="6"/>
    </row>
    <row r="930" spans="1:6" x14ac:dyDescent="0.2">
      <c r="A930" s="5"/>
      <c r="B930" s="4"/>
      <c r="C930" s="4"/>
      <c r="D930" s="295" t="s">
        <v>12</v>
      </c>
      <c r="E930" s="295"/>
      <c r="F930" s="9"/>
    </row>
    <row r="931" spans="1:6" x14ac:dyDescent="0.2">
      <c r="A931" s="5" t="s">
        <v>13</v>
      </c>
      <c r="B931" s="296" t="s">
        <v>14</v>
      </c>
      <c r="C931" s="297"/>
      <c r="D931" s="297"/>
      <c r="E931" s="297"/>
      <c r="F931" s="298"/>
    </row>
    <row r="932" spans="1:6" x14ac:dyDescent="0.2">
      <c r="A932" s="5"/>
      <c r="B932" s="4"/>
      <c r="C932" s="5"/>
      <c r="D932" s="8"/>
      <c r="E932" s="6"/>
      <c r="F932" s="6"/>
    </row>
    <row r="933" spans="1:6" x14ac:dyDescent="0.2">
      <c r="A933" s="5"/>
      <c r="B933" s="4"/>
      <c r="C933" s="5"/>
      <c r="D933" s="8"/>
      <c r="E933" s="6"/>
      <c r="F933" s="6"/>
    </row>
    <row r="934" spans="1:6" x14ac:dyDescent="0.2">
      <c r="A934" s="5"/>
      <c r="C934" s="4"/>
      <c r="D934" s="295" t="s">
        <v>16</v>
      </c>
      <c r="E934" s="295"/>
      <c r="F934" s="6"/>
    </row>
    <row r="935" spans="1:6" x14ac:dyDescent="0.2">
      <c r="A935" s="5" t="s">
        <v>17</v>
      </c>
      <c r="B935" s="296" t="s">
        <v>0</v>
      </c>
      <c r="C935" s="297"/>
      <c r="D935" s="297"/>
      <c r="E935" s="297"/>
      <c r="F935" s="298"/>
    </row>
    <row r="936" spans="1:6" x14ac:dyDescent="0.2">
      <c r="A936" s="5">
        <v>1</v>
      </c>
      <c r="B936" s="4" t="s">
        <v>3</v>
      </c>
      <c r="C936" s="5" t="s">
        <v>32</v>
      </c>
      <c r="D936" s="8">
        <v>0.1</v>
      </c>
      <c r="E936" s="6"/>
      <c r="F936" s="6"/>
    </row>
    <row r="937" spans="1:6" x14ac:dyDescent="0.2">
      <c r="A937" s="5">
        <v>2</v>
      </c>
      <c r="B937" s="4" t="s">
        <v>2</v>
      </c>
      <c r="C937" s="5" t="s">
        <v>32</v>
      </c>
      <c r="D937" s="8">
        <v>1</v>
      </c>
      <c r="E937" s="6"/>
      <c r="F937" s="6"/>
    </row>
    <row r="938" spans="1:6" x14ac:dyDescent="0.2">
      <c r="A938" s="5">
        <v>3</v>
      </c>
      <c r="B938" s="4" t="s">
        <v>1</v>
      </c>
      <c r="C938" s="5" t="s">
        <v>32</v>
      </c>
      <c r="D938" s="8">
        <v>1.5</v>
      </c>
      <c r="E938" s="6"/>
      <c r="F938" s="6"/>
    </row>
    <row r="939" spans="1:6" x14ac:dyDescent="0.2">
      <c r="A939" s="5"/>
      <c r="B939" s="4"/>
      <c r="C939" s="4"/>
      <c r="D939" s="295" t="s">
        <v>18</v>
      </c>
      <c r="E939" s="295"/>
      <c r="F939" s="9"/>
    </row>
    <row r="940" spans="1:6" ht="13.5" thickBot="1" x14ac:dyDescent="0.25"/>
    <row r="941" spans="1:6" ht="13.5" thickBot="1" x14ac:dyDescent="0.25">
      <c r="A941" s="11"/>
      <c r="B941" s="12" t="s">
        <v>19</v>
      </c>
      <c r="C941" s="12"/>
      <c r="D941" s="13" t="s">
        <v>94</v>
      </c>
      <c r="E941" s="12"/>
      <c r="F941" s="14">
        <f>0.0206*E852</f>
        <v>8463.8730646964941</v>
      </c>
    </row>
    <row r="942" spans="1:6" x14ac:dyDescent="0.2">
      <c r="A942" s="15"/>
      <c r="B942" s="15"/>
      <c r="C942" s="15"/>
      <c r="D942" s="16"/>
      <c r="E942" s="15"/>
      <c r="F942" s="17"/>
    </row>
    <row r="943" spans="1:6" x14ac:dyDescent="0.2">
      <c r="D943" s="7"/>
    </row>
    <row r="944" spans="1:6" x14ac:dyDescent="0.2">
      <c r="D944" s="7"/>
    </row>
    <row r="945" spans="4:4" x14ac:dyDescent="0.2">
      <c r="D945" s="7"/>
    </row>
    <row r="946" spans="4:4" x14ac:dyDescent="0.2">
      <c r="D946" s="7"/>
    </row>
    <row r="947" spans="4:4" x14ac:dyDescent="0.2">
      <c r="D947" s="7"/>
    </row>
    <row r="948" spans="4:4" x14ac:dyDescent="0.2">
      <c r="D948" s="7"/>
    </row>
    <row r="949" spans="4:4" x14ac:dyDescent="0.2">
      <c r="D949" s="7"/>
    </row>
    <row r="950" spans="4:4" x14ac:dyDescent="0.2">
      <c r="D950" s="7"/>
    </row>
    <row r="951" spans="4:4" x14ac:dyDescent="0.2">
      <c r="D951" s="7"/>
    </row>
    <row r="952" spans="4:4" x14ac:dyDescent="0.2">
      <c r="D952" s="7"/>
    </row>
    <row r="953" spans="4:4" x14ac:dyDescent="0.2">
      <c r="D953" s="7"/>
    </row>
    <row r="954" spans="4:4" x14ac:dyDescent="0.2">
      <c r="D954" s="7"/>
    </row>
    <row r="955" spans="4:4" x14ac:dyDescent="0.2">
      <c r="D955" s="7"/>
    </row>
    <row r="956" spans="4:4" x14ac:dyDescent="0.2">
      <c r="D956" s="7"/>
    </row>
    <row r="957" spans="4:4" x14ac:dyDescent="0.2">
      <c r="D957" s="7"/>
    </row>
    <row r="958" spans="4:4" x14ac:dyDescent="0.2">
      <c r="D958" s="7"/>
    </row>
    <row r="959" spans="4:4" x14ac:dyDescent="0.2">
      <c r="D959" s="7"/>
    </row>
    <row r="960" spans="4:4" x14ac:dyDescent="0.2">
      <c r="D960" s="7"/>
    </row>
    <row r="961" spans="4:4" x14ac:dyDescent="0.2">
      <c r="D961" s="7"/>
    </row>
  </sheetData>
  <mergeCells count="519">
    <mergeCell ref="H4:M6"/>
    <mergeCell ref="O15:O16"/>
    <mergeCell ref="P15:P16"/>
    <mergeCell ref="Q15:Q16"/>
    <mergeCell ref="R15:R16"/>
    <mergeCell ref="S15:S16"/>
    <mergeCell ref="A731:E731"/>
    <mergeCell ref="B655:F655"/>
    <mergeCell ref="A637:E637"/>
    <mergeCell ref="B629:F629"/>
    <mergeCell ref="B625:F625"/>
    <mergeCell ref="A518:E518"/>
    <mergeCell ref="B478:F478"/>
    <mergeCell ref="B475:F475"/>
    <mergeCell ref="B521:B522"/>
    <mergeCell ref="A565:E565"/>
    <mergeCell ref="B575:F575"/>
    <mergeCell ref="B572:F572"/>
    <mergeCell ref="D574:E574"/>
    <mergeCell ref="D570:D571"/>
    <mergeCell ref="A547:A548"/>
    <mergeCell ref="B525:F525"/>
    <mergeCell ref="D527:E527"/>
    <mergeCell ref="C523:C524"/>
    <mergeCell ref="D533:E533"/>
    <mergeCell ref="A542:E542"/>
    <mergeCell ref="D547:D548"/>
    <mergeCell ref="A1:F1"/>
    <mergeCell ref="F473:F474"/>
    <mergeCell ref="D441:E441"/>
    <mergeCell ref="D357:E357"/>
    <mergeCell ref="D381:E381"/>
    <mergeCell ref="B411:F411"/>
    <mergeCell ref="B428:F428"/>
    <mergeCell ref="E423:E424"/>
    <mergeCell ref="F423:F424"/>
    <mergeCell ref="B423:B424"/>
    <mergeCell ref="C423:C424"/>
    <mergeCell ref="A28:E28"/>
    <mergeCell ref="D56:D57"/>
    <mergeCell ref="A3:E3"/>
    <mergeCell ref="F132:F133"/>
    <mergeCell ref="B132:B133"/>
    <mergeCell ref="B134:F134"/>
    <mergeCell ref="D132:D133"/>
    <mergeCell ref="D42:E42"/>
    <mergeCell ref="B43:F43"/>
    <mergeCell ref="B31:B32"/>
    <mergeCell ref="B80:B81"/>
    <mergeCell ref="C80:C81"/>
    <mergeCell ref="D80:D81"/>
    <mergeCell ref="E80:E81"/>
    <mergeCell ref="A51:E51"/>
    <mergeCell ref="A56:A57"/>
    <mergeCell ref="B56:B57"/>
    <mergeCell ref="D47:E47"/>
    <mergeCell ref="A33:A34"/>
    <mergeCell ref="B33:B34"/>
    <mergeCell ref="C33:C34"/>
    <mergeCell ref="D33:D34"/>
    <mergeCell ref="E33:E34"/>
    <mergeCell ref="F33:F34"/>
    <mergeCell ref="B35:F35"/>
    <mergeCell ref="D38:E38"/>
    <mergeCell ref="B39:F39"/>
    <mergeCell ref="C56:C57"/>
    <mergeCell ref="A75:E75"/>
    <mergeCell ref="A80:A81"/>
    <mergeCell ref="B188:F188"/>
    <mergeCell ref="D190:E190"/>
    <mergeCell ref="B207:B208"/>
    <mergeCell ref="A227:E227"/>
    <mergeCell ref="B214:F214"/>
    <mergeCell ref="A232:A233"/>
    <mergeCell ref="D149:E149"/>
    <mergeCell ref="A127:E127"/>
    <mergeCell ref="A132:A133"/>
    <mergeCell ref="A99:E99"/>
    <mergeCell ref="B162:B163"/>
    <mergeCell ref="F104:F105"/>
    <mergeCell ref="B109:F109"/>
    <mergeCell ref="B186:B187"/>
    <mergeCell ref="C186:C187"/>
    <mergeCell ref="B191:F191"/>
    <mergeCell ref="D195:E195"/>
    <mergeCell ref="D13:E13"/>
    <mergeCell ref="B363:B364"/>
    <mergeCell ref="D365:D366"/>
    <mergeCell ref="A390:E390"/>
    <mergeCell ref="B14:F14"/>
    <mergeCell ref="D280:D281"/>
    <mergeCell ref="D304:D305"/>
    <mergeCell ref="A275:E275"/>
    <mergeCell ref="B258:F258"/>
    <mergeCell ref="D260:E260"/>
    <mergeCell ref="D386:E386"/>
    <mergeCell ref="D19:E19"/>
    <mergeCell ref="B20:F20"/>
    <mergeCell ref="C164:C165"/>
    <mergeCell ref="F164:F165"/>
    <mergeCell ref="B106:F106"/>
    <mergeCell ref="D108:E108"/>
    <mergeCell ref="D136:E136"/>
    <mergeCell ref="B137:F137"/>
    <mergeCell ref="D24:E24"/>
    <mergeCell ref="B82:F82"/>
    <mergeCell ref="D84:E84"/>
    <mergeCell ref="E56:E57"/>
    <mergeCell ref="F56:F57"/>
    <mergeCell ref="D71:E71"/>
    <mergeCell ref="A419:E419"/>
    <mergeCell ref="D415:E415"/>
    <mergeCell ref="B85:F85"/>
    <mergeCell ref="D89:E89"/>
    <mergeCell ref="B90:F90"/>
    <mergeCell ref="D94:E94"/>
    <mergeCell ref="D369:E369"/>
    <mergeCell ref="B332:B333"/>
    <mergeCell ref="B339:F339"/>
    <mergeCell ref="B336:F336"/>
    <mergeCell ref="C132:C133"/>
    <mergeCell ref="A104:A105"/>
    <mergeCell ref="D118:E118"/>
    <mergeCell ref="B119:F119"/>
    <mergeCell ref="D123:E123"/>
    <mergeCell ref="E132:E133"/>
    <mergeCell ref="E104:E105"/>
    <mergeCell ref="B367:F367"/>
    <mergeCell ref="B261:F261"/>
    <mergeCell ref="A280:A281"/>
    <mergeCell ref="F280:F281"/>
    <mergeCell ref="A256:A257"/>
    <mergeCell ref="D423:D424"/>
    <mergeCell ref="F449:F450"/>
    <mergeCell ref="D473:D474"/>
    <mergeCell ref="B471:B472"/>
    <mergeCell ref="A423:A424"/>
    <mergeCell ref="E394:E395"/>
    <mergeCell ref="D352:E352"/>
    <mergeCell ref="C365:C366"/>
    <mergeCell ref="D266:E266"/>
    <mergeCell ref="B267:F267"/>
    <mergeCell ref="E304:E305"/>
    <mergeCell ref="B382:F382"/>
    <mergeCell ref="B365:B366"/>
    <mergeCell ref="A365:A366"/>
    <mergeCell ref="A361:E361"/>
    <mergeCell ref="A334:A335"/>
    <mergeCell ref="A330:E330"/>
    <mergeCell ref="A449:A450"/>
    <mergeCell ref="B421:B422"/>
    <mergeCell ref="A498:A499"/>
    <mergeCell ref="E473:E474"/>
    <mergeCell ref="D483:E483"/>
    <mergeCell ref="D488:E488"/>
    <mergeCell ref="B500:F500"/>
    <mergeCell ref="D503:E503"/>
    <mergeCell ref="F498:F499"/>
    <mergeCell ref="A494:E494"/>
    <mergeCell ref="B498:B499"/>
    <mergeCell ref="C498:C499"/>
    <mergeCell ref="D498:D499"/>
    <mergeCell ref="A523:A524"/>
    <mergeCell ref="B394:B395"/>
    <mergeCell ref="A445:E445"/>
    <mergeCell ref="B447:B448"/>
    <mergeCell ref="D514:E514"/>
    <mergeCell ref="E498:E499"/>
    <mergeCell ref="B504:F504"/>
    <mergeCell ref="C394:C395"/>
    <mergeCell ref="D410:E410"/>
    <mergeCell ref="D394:D395"/>
    <mergeCell ref="F523:F524"/>
    <mergeCell ref="D523:D524"/>
    <mergeCell ref="B510:F510"/>
    <mergeCell ref="D509:E509"/>
    <mergeCell ref="B451:F451"/>
    <mergeCell ref="B460:F460"/>
    <mergeCell ref="D464:E464"/>
    <mergeCell ref="A468:E468"/>
    <mergeCell ref="A473:A474"/>
    <mergeCell ref="B473:B474"/>
    <mergeCell ref="B523:B524"/>
    <mergeCell ref="E523:E524"/>
    <mergeCell ref="C473:C474"/>
    <mergeCell ref="B484:F484"/>
    <mergeCell ref="D200:E200"/>
    <mergeCell ref="D168:E168"/>
    <mergeCell ref="B173:F173"/>
    <mergeCell ref="D177:E177"/>
    <mergeCell ref="C232:C233"/>
    <mergeCell ref="B238:F238"/>
    <mergeCell ref="E209:E210"/>
    <mergeCell ref="F209:F210"/>
    <mergeCell ref="B211:F211"/>
    <mergeCell ref="C209:C210"/>
    <mergeCell ref="B196:F196"/>
    <mergeCell ref="B169:F169"/>
    <mergeCell ref="A181:E181"/>
    <mergeCell ref="F365:F366"/>
    <mergeCell ref="E365:E366"/>
    <mergeCell ref="B280:B281"/>
    <mergeCell ref="E280:E281"/>
    <mergeCell ref="B353:F353"/>
    <mergeCell ref="F232:F233"/>
    <mergeCell ref="D247:E247"/>
    <mergeCell ref="D256:D257"/>
    <mergeCell ref="E256:E257"/>
    <mergeCell ref="F256:F257"/>
    <mergeCell ref="F334:F335"/>
    <mergeCell ref="B334:B335"/>
    <mergeCell ref="C304:C305"/>
    <mergeCell ref="D271:E271"/>
    <mergeCell ref="D326:E326"/>
    <mergeCell ref="B309:F309"/>
    <mergeCell ref="B282:F282"/>
    <mergeCell ref="B243:F243"/>
    <mergeCell ref="D308:E308"/>
    <mergeCell ref="D338:E338"/>
    <mergeCell ref="A8:A9"/>
    <mergeCell ref="B8:B9"/>
    <mergeCell ref="C8:C9"/>
    <mergeCell ref="D8:D9"/>
    <mergeCell ref="E8:E9"/>
    <mergeCell ref="B166:F166"/>
    <mergeCell ref="F8:F9"/>
    <mergeCell ref="A164:A165"/>
    <mergeCell ref="B164:B165"/>
    <mergeCell ref="D164:D165"/>
    <mergeCell ref="E164:E165"/>
    <mergeCell ref="A159:E159"/>
    <mergeCell ref="F80:F81"/>
    <mergeCell ref="B104:B105"/>
    <mergeCell ref="B10:F10"/>
    <mergeCell ref="C104:C105"/>
    <mergeCell ref="D104:D105"/>
    <mergeCell ref="B150:F150"/>
    <mergeCell ref="D154:E154"/>
    <mergeCell ref="B58:F58"/>
    <mergeCell ref="D60:E60"/>
    <mergeCell ref="B61:F61"/>
    <mergeCell ref="D66:E66"/>
    <mergeCell ref="B67:F67"/>
    <mergeCell ref="B256:B257"/>
    <mergeCell ref="B234:F234"/>
    <mergeCell ref="D237:E237"/>
    <mergeCell ref="D209:D210"/>
    <mergeCell ref="D172:E172"/>
    <mergeCell ref="B454:F454"/>
    <mergeCell ref="D242:E242"/>
    <mergeCell ref="A620:A621"/>
    <mergeCell ref="F186:F187"/>
    <mergeCell ref="A204:E204"/>
    <mergeCell ref="A186:A187"/>
    <mergeCell ref="A209:A210"/>
    <mergeCell ref="D232:D233"/>
    <mergeCell ref="B219:F219"/>
    <mergeCell ref="D218:E218"/>
    <mergeCell ref="B528:F528"/>
    <mergeCell ref="D398:E398"/>
    <mergeCell ref="B399:F399"/>
    <mergeCell ref="F595:F596"/>
    <mergeCell ref="B396:F396"/>
    <mergeCell ref="F394:F395"/>
    <mergeCell ref="A394:A395"/>
    <mergeCell ref="D223:E223"/>
    <mergeCell ref="B209:B210"/>
    <mergeCell ref="D705:E705"/>
    <mergeCell ref="D694:E694"/>
    <mergeCell ref="B692:F692"/>
    <mergeCell ref="E595:E596"/>
    <mergeCell ref="D556:E556"/>
    <mergeCell ref="A590:E590"/>
    <mergeCell ref="A595:A596"/>
    <mergeCell ref="B595:B596"/>
    <mergeCell ref="C595:C596"/>
    <mergeCell ref="D595:D596"/>
    <mergeCell ref="C570:C571"/>
    <mergeCell ref="F570:F571"/>
    <mergeCell ref="B557:F557"/>
    <mergeCell ref="E570:E571"/>
    <mergeCell ref="D561:E561"/>
    <mergeCell ref="B582:F582"/>
    <mergeCell ref="D551:E551"/>
    <mergeCell ref="B549:F549"/>
    <mergeCell ref="B547:B548"/>
    <mergeCell ref="F547:F548"/>
    <mergeCell ref="C547:C548"/>
    <mergeCell ref="B370:F370"/>
    <mergeCell ref="D538:E538"/>
    <mergeCell ref="D581:E581"/>
    <mergeCell ref="E667:E668"/>
    <mergeCell ref="D642:D643"/>
    <mergeCell ref="D633:E633"/>
    <mergeCell ref="F642:F643"/>
    <mergeCell ref="E547:E548"/>
    <mergeCell ref="B449:B450"/>
    <mergeCell ref="C449:C450"/>
    <mergeCell ref="D436:E436"/>
    <mergeCell ref="D449:D450"/>
    <mergeCell ref="E449:E450"/>
    <mergeCell ref="D477:E477"/>
    <mergeCell ref="B425:F425"/>
    <mergeCell ref="D427:E427"/>
    <mergeCell ref="B437:F437"/>
    <mergeCell ref="B552:F552"/>
    <mergeCell ref="B534:F534"/>
    <mergeCell ref="D620:D621"/>
    <mergeCell ref="D453:E453"/>
    <mergeCell ref="D459:E459"/>
    <mergeCell ref="B701:F701"/>
    <mergeCell ref="F690:F691"/>
    <mergeCell ref="D611:E611"/>
    <mergeCell ref="C642:C643"/>
    <mergeCell ref="D600:E600"/>
    <mergeCell ref="B620:B621"/>
    <mergeCell ref="E620:E621"/>
    <mergeCell ref="D646:E646"/>
    <mergeCell ref="B667:B668"/>
    <mergeCell ref="C667:C668"/>
    <mergeCell ref="D671:E671"/>
    <mergeCell ref="D700:E700"/>
    <mergeCell ref="C690:C691"/>
    <mergeCell ref="D690:D691"/>
    <mergeCell ref="D667:D668"/>
    <mergeCell ref="D659:E659"/>
    <mergeCell ref="B678:F678"/>
    <mergeCell ref="D682:E682"/>
    <mergeCell ref="B644:F644"/>
    <mergeCell ref="C620:C621"/>
    <mergeCell ref="E642:E643"/>
    <mergeCell ref="B880:F880"/>
    <mergeCell ref="D713:D714"/>
    <mergeCell ref="E713:E714"/>
    <mergeCell ref="F713:F714"/>
    <mergeCell ref="B690:B691"/>
    <mergeCell ref="B715:F715"/>
    <mergeCell ref="D717:E717"/>
    <mergeCell ref="B761:F761"/>
    <mergeCell ref="A779:E779"/>
    <mergeCell ref="B771:F771"/>
    <mergeCell ref="D775:E775"/>
    <mergeCell ref="E690:E691"/>
    <mergeCell ref="A755:E755"/>
    <mergeCell ref="B695:F695"/>
    <mergeCell ref="D770:E770"/>
    <mergeCell ref="E759:E760"/>
    <mergeCell ref="B718:F718"/>
    <mergeCell ref="A759:A760"/>
    <mergeCell ref="C759:C760"/>
    <mergeCell ref="B759:B760"/>
    <mergeCell ref="A690:A691"/>
    <mergeCell ref="D763:E763"/>
    <mergeCell ref="B860:F860"/>
    <mergeCell ref="D863:E863"/>
    <mergeCell ref="F901:F902"/>
    <mergeCell ref="F926:F927"/>
    <mergeCell ref="A926:A927"/>
    <mergeCell ref="E926:E927"/>
    <mergeCell ref="B903:F903"/>
    <mergeCell ref="D901:D902"/>
    <mergeCell ref="B912:F912"/>
    <mergeCell ref="D916:E916"/>
    <mergeCell ref="A896:E896"/>
    <mergeCell ref="E901:E902"/>
    <mergeCell ref="D751:E751"/>
    <mergeCell ref="D939:E939"/>
    <mergeCell ref="B935:F935"/>
    <mergeCell ref="D911:E911"/>
    <mergeCell ref="D934:E934"/>
    <mergeCell ref="D930:E930"/>
    <mergeCell ref="B928:F928"/>
    <mergeCell ref="D887:E887"/>
    <mergeCell ref="D892:E892"/>
    <mergeCell ref="D882:E882"/>
    <mergeCell ref="A921:E921"/>
    <mergeCell ref="D926:D927"/>
    <mergeCell ref="B931:F931"/>
    <mergeCell ref="B926:B927"/>
    <mergeCell ref="C926:C927"/>
    <mergeCell ref="B883:F883"/>
    <mergeCell ref="B901:B902"/>
    <mergeCell ref="B888:F888"/>
    <mergeCell ref="D878:D879"/>
    <mergeCell ref="D905:E905"/>
    <mergeCell ref="F878:F879"/>
    <mergeCell ref="B906:F906"/>
    <mergeCell ref="A901:A902"/>
    <mergeCell ref="C901:C902"/>
    <mergeCell ref="B878:B879"/>
    <mergeCell ref="C878:C879"/>
    <mergeCell ref="B843:F843"/>
    <mergeCell ref="E832:E833"/>
    <mergeCell ref="D813:E813"/>
    <mergeCell ref="B814:F814"/>
    <mergeCell ref="B810:F810"/>
    <mergeCell ref="A808:A809"/>
    <mergeCell ref="F808:F809"/>
    <mergeCell ref="C808:C809"/>
    <mergeCell ref="E808:E809"/>
    <mergeCell ref="D842:E842"/>
    <mergeCell ref="D868:E868"/>
    <mergeCell ref="A827:E827"/>
    <mergeCell ref="D855:D856"/>
    <mergeCell ref="D847:E847"/>
    <mergeCell ref="D859:E859"/>
    <mergeCell ref="E878:E879"/>
    <mergeCell ref="A878:A879"/>
    <mergeCell ref="E855:E856"/>
    <mergeCell ref="C855:C856"/>
    <mergeCell ref="B785:F785"/>
    <mergeCell ref="D787:E787"/>
    <mergeCell ref="D783:D784"/>
    <mergeCell ref="B783:B784"/>
    <mergeCell ref="A873:E873"/>
    <mergeCell ref="B853:B854"/>
    <mergeCell ref="D808:D809"/>
    <mergeCell ref="B808:B809"/>
    <mergeCell ref="D832:D833"/>
    <mergeCell ref="F832:F833"/>
    <mergeCell ref="B864:F864"/>
    <mergeCell ref="B795:F795"/>
    <mergeCell ref="D799:E799"/>
    <mergeCell ref="B304:B305"/>
    <mergeCell ref="A783:A784"/>
    <mergeCell ref="B857:F857"/>
    <mergeCell ref="D838:E838"/>
    <mergeCell ref="B819:F819"/>
    <mergeCell ref="D823:E823"/>
    <mergeCell ref="B830:B831"/>
    <mergeCell ref="C832:C833"/>
    <mergeCell ref="B839:F839"/>
    <mergeCell ref="D818:E818"/>
    <mergeCell ref="B832:B833"/>
    <mergeCell ref="B834:F834"/>
    <mergeCell ref="A803:E803"/>
    <mergeCell ref="A855:A856"/>
    <mergeCell ref="B855:B856"/>
    <mergeCell ref="A851:E851"/>
    <mergeCell ref="A832:A833"/>
    <mergeCell ref="F783:F784"/>
    <mergeCell ref="F855:F856"/>
    <mergeCell ref="B764:F764"/>
    <mergeCell ref="E783:E784"/>
    <mergeCell ref="B788:F788"/>
    <mergeCell ref="D794:E794"/>
    <mergeCell ref="C783:C784"/>
    <mergeCell ref="F620:F621"/>
    <mergeCell ref="B306:F306"/>
    <mergeCell ref="F304:F305"/>
    <mergeCell ref="D295:E295"/>
    <mergeCell ref="D334:D335"/>
    <mergeCell ref="D321:E321"/>
    <mergeCell ref="C280:C281"/>
    <mergeCell ref="B232:B233"/>
    <mergeCell ref="B184:B185"/>
    <mergeCell ref="E186:E187"/>
    <mergeCell ref="E232:E233"/>
    <mergeCell ref="D186:D187"/>
    <mergeCell ref="A251:E251"/>
    <mergeCell ref="D290:E290"/>
    <mergeCell ref="D213:E213"/>
    <mergeCell ref="C256:C257"/>
    <mergeCell ref="C334:C335"/>
    <mergeCell ref="B322:F322"/>
    <mergeCell ref="D284:E284"/>
    <mergeCell ref="B285:F285"/>
    <mergeCell ref="A299:E299"/>
    <mergeCell ref="E334:E335"/>
    <mergeCell ref="B291:F291"/>
    <mergeCell ref="A304:A305"/>
    <mergeCell ref="B672:F672"/>
    <mergeCell ref="F735:F736"/>
    <mergeCell ref="D739:E739"/>
    <mergeCell ref="B740:F740"/>
    <mergeCell ref="B735:B736"/>
    <mergeCell ref="D586:E586"/>
    <mergeCell ref="B601:F601"/>
    <mergeCell ref="D624:E624"/>
    <mergeCell ref="A709:E709"/>
    <mergeCell ref="A713:A714"/>
    <mergeCell ref="B713:B714"/>
    <mergeCell ref="C713:C714"/>
    <mergeCell ref="E735:E736"/>
    <mergeCell ref="B669:F669"/>
    <mergeCell ref="D677:E677"/>
    <mergeCell ref="A686:E686"/>
    <mergeCell ref="A667:A668"/>
    <mergeCell ref="B737:F737"/>
    <mergeCell ref="D735:D736"/>
    <mergeCell ref="D727:E727"/>
    <mergeCell ref="D722:E722"/>
    <mergeCell ref="B723:F723"/>
    <mergeCell ref="B647:F647"/>
    <mergeCell ref="B642:B643"/>
    <mergeCell ref="J15:J16"/>
    <mergeCell ref="D759:D760"/>
    <mergeCell ref="C735:C736"/>
    <mergeCell ref="F759:F760"/>
    <mergeCell ref="D746:E746"/>
    <mergeCell ref="B747:F747"/>
    <mergeCell ref="A735:A736"/>
    <mergeCell ref="L15:L16"/>
    <mergeCell ref="M15:M16"/>
    <mergeCell ref="K15:K16"/>
    <mergeCell ref="I15:I16"/>
    <mergeCell ref="H15:H16"/>
    <mergeCell ref="A570:A571"/>
    <mergeCell ref="B570:B571"/>
    <mergeCell ref="D654:E654"/>
    <mergeCell ref="B597:F597"/>
    <mergeCell ref="A642:A643"/>
    <mergeCell ref="D606:E606"/>
    <mergeCell ref="B607:F607"/>
    <mergeCell ref="F667:F668"/>
    <mergeCell ref="A663:E663"/>
    <mergeCell ref="A615:E615"/>
    <mergeCell ref="B622:F622"/>
    <mergeCell ref="D628:E628"/>
  </mergeCells>
  <phoneticPr fontId="0" type="noConversion"/>
  <pageMargins left="1.4960629921259843" right="0.15748031496062992" top="1.3385826771653544" bottom="0.31496062992125984" header="0.39370078740157483" footer="0"/>
  <pageSetup paperSize="9" scale="82" fitToHeight="0" orientation="portrait" horizontalDpi="300" verticalDpi="300" r:id="rId1"/>
  <headerFooter alignWithMargins="0"/>
  <rowBreaks count="19" manualBreakCount="19">
    <brk id="49" max="5" man="1"/>
    <brk id="96" max="5" man="1"/>
    <brk id="125" max="5" man="1"/>
    <brk id="179" max="5" man="1"/>
    <brk id="225" max="5" man="1"/>
    <brk id="273" max="5" man="1"/>
    <brk id="388" max="5" man="1"/>
    <brk id="443" max="5" man="1"/>
    <brk id="490" max="5" man="1"/>
    <brk id="540" max="5" man="1"/>
    <brk id="588" max="5" man="1"/>
    <brk id="635" max="5" man="1"/>
    <brk id="684" max="5" man="1"/>
    <brk id="729" max="5" man="1"/>
    <brk id="777" max="5" man="1"/>
    <brk id="825" max="5" man="1"/>
    <brk id="870" max="5" man="1"/>
    <brk id="918" max="5" man="1"/>
    <brk id="941" max="5" man="1"/>
  </rowBreaks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zoomScale="85" zoomScaleNormal="85" zoomScaleSheetLayoutView="120" workbookViewId="0">
      <selection activeCell="H3" sqref="H3"/>
    </sheetView>
  </sheetViews>
  <sheetFormatPr baseColWidth="10" defaultColWidth="10.7109375" defaultRowHeight="12.75" x14ac:dyDescent="0.2"/>
  <cols>
    <col min="1" max="1" width="8" style="1" customWidth="1"/>
    <col min="2" max="2" width="110.7109375" style="1" customWidth="1"/>
    <col min="3" max="3" width="7.140625" style="1" customWidth="1"/>
    <col min="4" max="4" width="7.42578125" style="1" customWidth="1"/>
    <col min="5" max="5" width="13.5703125" style="1" customWidth="1"/>
    <col min="6" max="6" width="17.42578125" style="1" customWidth="1"/>
    <col min="7" max="7" width="12.140625" style="1" bestFit="1" customWidth="1"/>
    <col min="8" max="8" width="14.140625" style="1" bestFit="1" customWidth="1"/>
    <col min="9" max="16384" width="10.7109375" style="1"/>
  </cols>
  <sheetData>
    <row r="1" spans="1:8" ht="12" customHeight="1" x14ac:dyDescent="0.2">
      <c r="A1" s="325"/>
      <c r="B1" s="325"/>
      <c r="C1" s="325"/>
      <c r="D1" s="325"/>
      <c r="E1" s="325"/>
      <c r="F1" s="325"/>
    </row>
    <row r="2" spans="1:8" ht="15.95" customHeight="1" x14ac:dyDescent="0.2">
      <c r="A2" s="324" t="s">
        <v>97</v>
      </c>
      <c r="B2" s="324"/>
      <c r="C2" s="324"/>
      <c r="D2" s="324"/>
      <c r="E2" s="324"/>
      <c r="F2" s="324"/>
    </row>
    <row r="3" spans="1:8" ht="15.95" customHeight="1" x14ac:dyDescent="0.2">
      <c r="A3" s="49"/>
      <c r="B3" s="49"/>
      <c r="C3" s="50"/>
      <c r="D3" s="50"/>
      <c r="E3" s="50"/>
      <c r="F3" s="50"/>
    </row>
    <row r="4" spans="1:8" ht="15.95" customHeight="1" x14ac:dyDescent="0.2">
      <c r="A4" s="49"/>
      <c r="B4" s="49"/>
      <c r="C4" s="50"/>
      <c r="D4" s="50"/>
      <c r="E4" s="50"/>
      <c r="F4" s="50"/>
    </row>
    <row r="5" spans="1:8" ht="15.95" customHeight="1" x14ac:dyDescent="0.2">
      <c r="A5" s="49"/>
      <c r="B5" s="49"/>
      <c r="C5" s="50"/>
      <c r="D5" s="50"/>
      <c r="E5" s="50"/>
      <c r="F5" s="50"/>
    </row>
    <row r="6" spans="1:8" ht="15.95" customHeight="1" x14ac:dyDescent="0.2">
      <c r="A6" s="49"/>
      <c r="B6" s="49"/>
      <c r="C6" s="50" t="s">
        <v>45</v>
      </c>
      <c r="D6" s="50"/>
      <c r="E6" s="50">
        <v>55.57</v>
      </c>
      <c r="F6" s="50" t="s">
        <v>15</v>
      </c>
    </row>
    <row r="7" spans="1:8" ht="15.95" customHeight="1" x14ac:dyDescent="0.2">
      <c r="A7" s="49"/>
      <c r="B7" s="49"/>
      <c r="C7" s="50" t="s">
        <v>47</v>
      </c>
      <c r="D7" s="50"/>
      <c r="E7" s="51">
        <v>0.3</v>
      </c>
      <c r="F7" s="50" t="s">
        <v>15</v>
      </c>
    </row>
    <row r="8" spans="1:8" ht="15.95" customHeight="1" x14ac:dyDescent="0.2">
      <c r="A8" s="49"/>
      <c r="B8" s="49"/>
      <c r="C8" s="50" t="s">
        <v>46</v>
      </c>
      <c r="D8" s="50"/>
      <c r="E8" s="50">
        <v>55.87</v>
      </c>
      <c r="F8" s="50" t="s">
        <v>15</v>
      </c>
    </row>
    <row r="9" spans="1:8" ht="15.95" customHeight="1" x14ac:dyDescent="0.2">
      <c r="A9" s="88" t="s">
        <v>29</v>
      </c>
      <c r="B9" s="88" t="s">
        <v>28</v>
      </c>
      <c r="C9" s="88" t="s">
        <v>26</v>
      </c>
      <c r="D9" s="88" t="s">
        <v>27</v>
      </c>
      <c r="E9" s="88" t="s">
        <v>48</v>
      </c>
      <c r="F9" s="88" t="s">
        <v>49</v>
      </c>
    </row>
    <row r="10" spans="1:8" s="210" customFormat="1" ht="15.95" customHeight="1" x14ac:dyDescent="0.2">
      <c r="A10" s="206">
        <v>1</v>
      </c>
      <c r="B10" s="207" t="s">
        <v>88</v>
      </c>
      <c r="C10" s="206" t="s">
        <v>22</v>
      </c>
      <c r="D10" s="208">
        <v>1</v>
      </c>
      <c r="E10" s="209">
        <f>'Análisis de Precios'!F26</f>
        <v>19110.865999999998</v>
      </c>
      <c r="F10" s="209">
        <f>D10*E10</f>
        <v>19110.865999999998</v>
      </c>
      <c r="H10" s="211"/>
    </row>
    <row r="11" spans="1:8" s="210" customFormat="1" ht="15.95" customHeight="1" x14ac:dyDescent="0.2">
      <c r="A11" s="206">
        <v>2</v>
      </c>
      <c r="B11" s="212" t="s">
        <v>89</v>
      </c>
      <c r="C11" s="206" t="s">
        <v>20</v>
      </c>
      <c r="D11" s="208">
        <f>D12+(D13*0.05)+D14+D25</f>
        <v>12.26</v>
      </c>
      <c r="E11" s="209">
        <f>'Análisis de Precios'!F49</f>
        <v>7839.2800000000016</v>
      </c>
      <c r="F11" s="209">
        <f t="shared" ref="F11:F47" si="0">D11*E11</f>
        <v>96109.572800000024</v>
      </c>
      <c r="H11" s="211"/>
    </row>
    <row r="12" spans="1:8" ht="15.95" customHeight="1" x14ac:dyDescent="0.2">
      <c r="A12" s="36">
        <v>3</v>
      </c>
      <c r="B12" s="39" t="s">
        <v>74</v>
      </c>
      <c r="C12" s="40" t="s">
        <v>20</v>
      </c>
      <c r="D12" s="165">
        <v>9.3699999999999992</v>
      </c>
      <c r="E12" s="38">
        <f>'Análisis de Precios'!F73</f>
        <v>77696.360840000008</v>
      </c>
      <c r="F12" s="38">
        <f t="shared" si="0"/>
        <v>728014.90107080003</v>
      </c>
      <c r="H12" s="125"/>
    </row>
    <row r="13" spans="1:8" ht="15.95" customHeight="1" x14ac:dyDescent="0.2">
      <c r="A13" s="36">
        <v>4</v>
      </c>
      <c r="B13" s="41" t="s">
        <v>30</v>
      </c>
      <c r="C13" s="40" t="s">
        <v>15</v>
      </c>
      <c r="D13" s="165">
        <v>3.4</v>
      </c>
      <c r="E13" s="38">
        <f>'Análisis de Precios'!F96</f>
        <v>1884.8277420000002</v>
      </c>
      <c r="F13" s="38">
        <f t="shared" si="0"/>
        <v>6408.4143228000003</v>
      </c>
      <c r="H13" s="125"/>
    </row>
    <row r="14" spans="1:8" s="210" customFormat="1" ht="15.95" customHeight="1" x14ac:dyDescent="0.2">
      <c r="A14" s="206">
        <v>5</v>
      </c>
      <c r="B14" s="207" t="s">
        <v>75</v>
      </c>
      <c r="C14" s="206" t="s">
        <v>20</v>
      </c>
      <c r="D14" s="208">
        <v>1.57</v>
      </c>
      <c r="E14" s="209">
        <f>'Análisis de Precios'!F125</f>
        <v>179274.22121081082</v>
      </c>
      <c r="F14" s="209">
        <f t="shared" si="0"/>
        <v>281460.52730097302</v>
      </c>
      <c r="H14" s="211"/>
    </row>
    <row r="15" spans="1:8" s="210" customFormat="1" ht="15.95" customHeight="1" x14ac:dyDescent="0.2">
      <c r="A15" s="206">
        <v>6</v>
      </c>
      <c r="B15" s="207" t="s">
        <v>76</v>
      </c>
      <c r="C15" s="206" t="s">
        <v>20</v>
      </c>
      <c r="D15" s="208">
        <v>1.74</v>
      </c>
      <c r="E15" s="209">
        <f>'Análisis de Precios'!F156</f>
        <v>8057.2679478378395</v>
      </c>
      <c r="F15" s="209">
        <f t="shared" si="0"/>
        <v>14019.64622923784</v>
      </c>
      <c r="H15" s="211"/>
    </row>
    <row r="16" spans="1:8" ht="15.95" customHeight="1" x14ac:dyDescent="0.2">
      <c r="A16" s="36">
        <v>7</v>
      </c>
      <c r="B16" s="41" t="s">
        <v>77</v>
      </c>
      <c r="C16" s="40" t="s">
        <v>20</v>
      </c>
      <c r="D16" s="165">
        <f>(D17+D43)*0.085</f>
        <v>5.8242000000000003</v>
      </c>
      <c r="E16" s="38">
        <f>'Análisis de Precios'!F179</f>
        <v>3212.23</v>
      </c>
      <c r="F16" s="38">
        <f t="shared" si="0"/>
        <v>18708.669966000001</v>
      </c>
      <c r="H16" s="125"/>
    </row>
    <row r="17" spans="1:8" s="7" customFormat="1" ht="15.95" customHeight="1" x14ac:dyDescent="0.2">
      <c r="A17" s="40">
        <v>8</v>
      </c>
      <c r="B17" s="41" t="s">
        <v>90</v>
      </c>
      <c r="C17" s="40" t="s">
        <v>15</v>
      </c>
      <c r="D17" s="165">
        <v>41.82</v>
      </c>
      <c r="E17" s="38">
        <f>'Análisis de Precios'!F202</f>
        <v>186.585991549</v>
      </c>
      <c r="F17" s="38">
        <f t="shared" si="0"/>
        <v>7803.0261665791804</v>
      </c>
      <c r="H17" s="125"/>
    </row>
    <row r="18" spans="1:8" ht="15.95" customHeight="1" x14ac:dyDescent="0.2">
      <c r="A18" s="36">
        <v>9</v>
      </c>
      <c r="B18" s="41" t="s">
        <v>250</v>
      </c>
      <c r="C18" s="40" t="s">
        <v>15</v>
      </c>
      <c r="D18" s="165">
        <v>5.62</v>
      </c>
      <c r="E18" s="38">
        <f>'Análisis de Precios'!F225</f>
        <v>186.585991549</v>
      </c>
      <c r="F18" s="38">
        <f t="shared" si="0"/>
        <v>1048.6132725053801</v>
      </c>
      <c r="H18" s="125"/>
    </row>
    <row r="19" spans="1:8" ht="15.95" customHeight="1" x14ac:dyDescent="0.2">
      <c r="A19" s="36">
        <v>10</v>
      </c>
      <c r="B19" s="37" t="s">
        <v>50</v>
      </c>
      <c r="C19" s="36" t="s">
        <v>15</v>
      </c>
      <c r="D19" s="165">
        <v>26.1</v>
      </c>
      <c r="E19" s="38">
        <f>'Análisis de Precios'!F249</f>
        <v>116.06466654900001</v>
      </c>
      <c r="F19" s="38">
        <f t="shared" si="0"/>
        <v>3029.2877969289002</v>
      </c>
      <c r="H19" s="125"/>
    </row>
    <row r="20" spans="1:8" s="210" customFormat="1" ht="15.95" customHeight="1" x14ac:dyDescent="0.2">
      <c r="A20" s="206">
        <v>11</v>
      </c>
      <c r="B20" s="207" t="s">
        <v>51</v>
      </c>
      <c r="C20" s="206" t="str">
        <f>+C19</f>
        <v>m2</v>
      </c>
      <c r="D20" s="208">
        <v>87.6</v>
      </c>
      <c r="E20" s="209">
        <f>'Análisis de Precios'!F273</f>
        <v>14490.402178000004</v>
      </c>
      <c r="F20" s="209">
        <f t="shared" si="0"/>
        <v>1269359.2307928002</v>
      </c>
      <c r="H20" s="211"/>
    </row>
    <row r="21" spans="1:8" s="210" customFormat="1" ht="15.95" customHeight="1" x14ac:dyDescent="0.2">
      <c r="A21" s="206">
        <v>12</v>
      </c>
      <c r="B21" s="207" t="s">
        <v>78</v>
      </c>
      <c r="C21" s="206" t="s">
        <v>15</v>
      </c>
      <c r="D21" s="208">
        <v>2.86</v>
      </c>
      <c r="E21" s="209">
        <f>'Análisis de Precios'!F297</f>
        <v>2731.9298566000002</v>
      </c>
      <c r="F21" s="209">
        <f t="shared" si="0"/>
        <v>7813.3193898760001</v>
      </c>
      <c r="H21" s="211"/>
    </row>
    <row r="22" spans="1:8" s="210" customFormat="1" ht="15.95" customHeight="1" x14ac:dyDescent="0.2">
      <c r="A22" s="206">
        <v>13</v>
      </c>
      <c r="B22" s="207" t="s">
        <v>52</v>
      </c>
      <c r="C22" s="206" t="s">
        <v>20</v>
      </c>
      <c r="D22" s="208">
        <v>3.55</v>
      </c>
      <c r="E22" s="209">
        <f>'Análisis de Precios'!F328</f>
        <v>8883.5279216083309</v>
      </c>
      <c r="F22" s="209">
        <f t="shared" si="0"/>
        <v>31536.524121709572</v>
      </c>
      <c r="H22" s="211"/>
    </row>
    <row r="23" spans="1:8" s="210" customFormat="1" ht="15.95" customHeight="1" x14ac:dyDescent="0.2">
      <c r="A23" s="206">
        <v>14</v>
      </c>
      <c r="B23" s="207" t="s">
        <v>53</v>
      </c>
      <c r="C23" s="206" t="s">
        <v>20</v>
      </c>
      <c r="D23" s="208">
        <v>2.96</v>
      </c>
      <c r="E23" s="209">
        <f>'Análisis de Precios'!F359</f>
        <v>8657.1411802702714</v>
      </c>
      <c r="F23" s="209">
        <f t="shared" si="0"/>
        <v>25625.137893600004</v>
      </c>
      <c r="H23" s="211"/>
    </row>
    <row r="24" spans="1:8" ht="15.95" customHeight="1" x14ac:dyDescent="0.2">
      <c r="A24" s="36">
        <v>15</v>
      </c>
      <c r="B24" s="37" t="s">
        <v>54</v>
      </c>
      <c r="C24" s="36" t="s">
        <v>20</v>
      </c>
      <c r="D24" s="165">
        <v>56.96</v>
      </c>
      <c r="E24" s="38">
        <f>'Análisis de Precios'!F388</f>
        <v>8068.0457100000012</v>
      </c>
      <c r="F24" s="38">
        <f t="shared" si="0"/>
        <v>459555.88364160008</v>
      </c>
      <c r="H24" s="125"/>
    </row>
    <row r="25" spans="1:8" ht="15.95" customHeight="1" x14ac:dyDescent="0.2">
      <c r="A25" s="36">
        <v>16</v>
      </c>
      <c r="B25" s="37" t="s">
        <v>55</v>
      </c>
      <c r="C25" s="36" t="s">
        <v>22</v>
      </c>
      <c r="D25" s="165">
        <v>1.1499999999999999</v>
      </c>
      <c r="E25" s="38">
        <f>'Análisis de Precios'!F417</f>
        <v>8046.8096700000015</v>
      </c>
      <c r="F25" s="38">
        <f t="shared" si="0"/>
        <v>9253.8311205000009</v>
      </c>
      <c r="H25" s="125"/>
    </row>
    <row r="26" spans="1:8" ht="15.95" customHeight="1" x14ac:dyDescent="0.2">
      <c r="A26" s="36">
        <v>17</v>
      </c>
      <c r="B26" s="37" t="s">
        <v>56</v>
      </c>
      <c r="C26" s="36" t="s">
        <v>15</v>
      </c>
      <c r="D26" s="165">
        <v>56.96</v>
      </c>
      <c r="E26" s="38">
        <f>'Análisis de Precios'!F443</f>
        <v>1001.5032979458366</v>
      </c>
      <c r="F26" s="38">
        <f t="shared" si="0"/>
        <v>57045.627850994853</v>
      </c>
      <c r="H26" s="125"/>
    </row>
    <row r="27" spans="1:8" ht="15.95" customHeight="1" x14ac:dyDescent="0.2">
      <c r="A27" s="36">
        <v>18</v>
      </c>
      <c r="B27" s="41" t="s">
        <v>92</v>
      </c>
      <c r="C27" s="36" t="s">
        <v>15</v>
      </c>
      <c r="D27" s="165">
        <v>56.96</v>
      </c>
      <c r="E27" s="38">
        <f>'Análisis de Precios'!F466</f>
        <v>416.56446</v>
      </c>
      <c r="F27" s="38">
        <f t="shared" si="0"/>
        <v>23727.511641600002</v>
      </c>
      <c r="H27" s="126"/>
    </row>
    <row r="28" spans="1:8" ht="15.95" customHeight="1" x14ac:dyDescent="0.2">
      <c r="A28" s="36">
        <v>19</v>
      </c>
      <c r="B28" s="42" t="s">
        <v>87</v>
      </c>
      <c r="C28" s="36" t="s">
        <v>15</v>
      </c>
      <c r="D28" s="165">
        <f>D17</f>
        <v>41.82</v>
      </c>
      <c r="E28" s="38">
        <f>'Análisis de Precios'!F490</f>
        <v>245.15867480000003</v>
      </c>
      <c r="F28" s="38">
        <f t="shared" si="0"/>
        <v>10252.535780136001</v>
      </c>
      <c r="H28" s="125"/>
    </row>
    <row r="29" spans="1:8" ht="15.95" customHeight="1" x14ac:dyDescent="0.2">
      <c r="A29" s="36">
        <v>20</v>
      </c>
      <c r="B29" s="37" t="s">
        <v>40</v>
      </c>
      <c r="C29" s="36" t="s">
        <v>37</v>
      </c>
      <c r="D29" s="165">
        <v>52.6</v>
      </c>
      <c r="E29" s="38">
        <f>'Análisis de Precios'!F516</f>
        <v>89.893531549000002</v>
      </c>
      <c r="F29" s="38">
        <f t="shared" si="0"/>
        <v>4728.3997594774</v>
      </c>
      <c r="H29" s="125"/>
    </row>
    <row r="30" spans="1:8" ht="15.95" customHeight="1" x14ac:dyDescent="0.2">
      <c r="A30" s="36">
        <v>21</v>
      </c>
      <c r="B30" s="42" t="s">
        <v>79</v>
      </c>
      <c r="C30" s="36" t="s">
        <v>22</v>
      </c>
      <c r="D30" s="165">
        <v>1</v>
      </c>
      <c r="E30" s="38">
        <f>'Análisis de Precios'!F540</f>
        <v>19614.875599999999</v>
      </c>
      <c r="F30" s="38">
        <f t="shared" si="0"/>
        <v>19614.875599999999</v>
      </c>
      <c r="H30" s="125"/>
    </row>
    <row r="31" spans="1:8" ht="15.95" customHeight="1" x14ac:dyDescent="0.2">
      <c r="A31" s="36">
        <v>22</v>
      </c>
      <c r="B31" s="37" t="s">
        <v>80</v>
      </c>
      <c r="C31" s="36" t="s">
        <v>15</v>
      </c>
      <c r="D31" s="165">
        <v>17.8</v>
      </c>
      <c r="E31" s="38">
        <f>'Análisis de Precios'!F563</f>
        <v>143.92002808400002</v>
      </c>
      <c r="F31" s="38">
        <f t="shared" si="0"/>
        <v>2561.7764998952007</v>
      </c>
      <c r="H31" s="125"/>
    </row>
    <row r="32" spans="1:8" ht="15.95" customHeight="1" x14ac:dyDescent="0.2">
      <c r="A32" s="36">
        <v>23</v>
      </c>
      <c r="B32" s="37" t="s">
        <v>57</v>
      </c>
      <c r="C32" s="36" t="s">
        <v>15</v>
      </c>
      <c r="D32" s="165">
        <v>125</v>
      </c>
      <c r="E32" s="38">
        <f>'Análisis de Precios'!F588</f>
        <v>192.11479910000003</v>
      </c>
      <c r="F32" s="38">
        <f t="shared" si="0"/>
        <v>24014.349887500004</v>
      </c>
      <c r="H32" s="125"/>
    </row>
    <row r="33" spans="1:8" ht="15.95" customHeight="1" x14ac:dyDescent="0.2">
      <c r="A33" s="36">
        <v>24</v>
      </c>
      <c r="B33" s="37" t="s">
        <v>63</v>
      </c>
      <c r="C33" s="36" t="s">
        <v>15</v>
      </c>
      <c r="D33" s="165">
        <f>D17+D18</f>
        <v>47.44</v>
      </c>
      <c r="E33" s="38">
        <f>'Análisis de Precios'!F613</f>
        <v>233.93743350000003</v>
      </c>
      <c r="F33" s="38">
        <f t="shared" si="0"/>
        <v>11097.991845240002</v>
      </c>
      <c r="H33" s="125"/>
    </row>
    <row r="34" spans="1:8" ht="15.95" customHeight="1" x14ac:dyDescent="0.2">
      <c r="A34" s="36">
        <v>25</v>
      </c>
      <c r="B34" s="37" t="s">
        <v>21</v>
      </c>
      <c r="C34" s="36" t="s">
        <v>15</v>
      </c>
      <c r="D34" s="165">
        <f>D31</f>
        <v>17.8</v>
      </c>
      <c r="E34" s="38">
        <f>'Análisis de Precios'!F635</f>
        <v>256.28666081666671</v>
      </c>
      <c r="F34" s="38">
        <f t="shared" si="0"/>
        <v>4561.9025625366676</v>
      </c>
      <c r="H34" s="125"/>
    </row>
    <row r="35" spans="1:8" ht="15.95" customHeight="1" x14ac:dyDescent="0.2">
      <c r="A35" s="36">
        <v>26</v>
      </c>
      <c r="B35" s="37" t="s">
        <v>58</v>
      </c>
      <c r="C35" s="36" t="s">
        <v>15</v>
      </c>
      <c r="D35" s="165">
        <v>120</v>
      </c>
      <c r="E35" s="38">
        <f>'Análisis de Precios'!F661</f>
        <v>194.56379910000001</v>
      </c>
      <c r="F35" s="38">
        <f t="shared" si="0"/>
        <v>23347.655892000002</v>
      </c>
      <c r="H35" s="125"/>
    </row>
    <row r="36" spans="1:8" ht="15.95" customHeight="1" x14ac:dyDescent="0.2">
      <c r="A36" s="36">
        <v>27</v>
      </c>
      <c r="B36" s="37" t="s">
        <v>41</v>
      </c>
      <c r="C36" s="36" t="s">
        <v>22</v>
      </c>
      <c r="D36" s="165">
        <v>1</v>
      </c>
      <c r="E36" s="38">
        <v>31159</v>
      </c>
      <c r="F36" s="38">
        <f t="shared" si="0"/>
        <v>31159</v>
      </c>
      <c r="H36" s="125"/>
    </row>
    <row r="37" spans="1:8" ht="15.95" customHeight="1" x14ac:dyDescent="0.2">
      <c r="A37" s="36">
        <v>28</v>
      </c>
      <c r="B37" s="37" t="s">
        <v>59</v>
      </c>
      <c r="C37" s="36" t="s">
        <v>15</v>
      </c>
      <c r="D37" s="165">
        <v>75</v>
      </c>
      <c r="E37" s="38">
        <f>'Análisis de Precios'!F707</f>
        <v>163.35700193600002</v>
      </c>
      <c r="F37" s="38">
        <f t="shared" si="0"/>
        <v>12251.775145200001</v>
      </c>
      <c r="H37" s="125"/>
    </row>
    <row r="38" spans="1:8" ht="15.95" customHeight="1" x14ac:dyDescent="0.2">
      <c r="A38" s="36">
        <v>29</v>
      </c>
      <c r="B38" s="37" t="s">
        <v>42</v>
      </c>
      <c r="C38" s="36" t="str">
        <f>+C37</f>
        <v>m2</v>
      </c>
      <c r="D38" s="165">
        <v>0</v>
      </c>
      <c r="E38" s="38">
        <v>0</v>
      </c>
      <c r="F38" s="167">
        <f t="shared" si="0"/>
        <v>0</v>
      </c>
      <c r="H38" s="125"/>
    </row>
    <row r="39" spans="1:8" ht="15.95" customHeight="1" x14ac:dyDescent="0.2">
      <c r="A39" s="40">
        <v>30</v>
      </c>
      <c r="B39" s="41" t="s">
        <v>60</v>
      </c>
      <c r="C39" s="40" t="s">
        <v>15</v>
      </c>
      <c r="D39" s="165">
        <f>D32</f>
        <v>125</v>
      </c>
      <c r="E39" s="38">
        <f>'Análisis de Precios'!F753</f>
        <v>124.07490559599999</v>
      </c>
      <c r="F39" s="38">
        <f t="shared" si="0"/>
        <v>15509.3631995</v>
      </c>
      <c r="H39" s="125"/>
    </row>
    <row r="40" spans="1:8" ht="15.95" customHeight="1" x14ac:dyDescent="0.2">
      <c r="A40" s="36">
        <v>31</v>
      </c>
      <c r="B40" s="41" t="s">
        <v>65</v>
      </c>
      <c r="C40" s="40" t="s">
        <v>15</v>
      </c>
      <c r="D40" s="165">
        <f>D33</f>
        <v>47.44</v>
      </c>
      <c r="E40" s="38">
        <f>'Análisis de Precios'!F777</f>
        <v>124.07490559599999</v>
      </c>
      <c r="F40" s="38">
        <f t="shared" si="0"/>
        <v>5886.1135214742399</v>
      </c>
      <c r="H40" s="125"/>
    </row>
    <row r="41" spans="1:8" ht="15.95" customHeight="1" x14ac:dyDescent="0.2">
      <c r="A41" s="40">
        <v>32</v>
      </c>
      <c r="B41" s="37" t="s">
        <v>64</v>
      </c>
      <c r="C41" s="36" t="s">
        <v>15</v>
      </c>
      <c r="D41" s="165">
        <f>D35</f>
        <v>120</v>
      </c>
      <c r="E41" s="38">
        <f>'Análisis de Precios'!F801</f>
        <v>128.25795559599999</v>
      </c>
      <c r="F41" s="38">
        <f t="shared" si="0"/>
        <v>15390.954671519998</v>
      </c>
      <c r="H41" s="127"/>
    </row>
    <row r="42" spans="1:8" ht="15.95" customHeight="1" x14ac:dyDescent="0.25">
      <c r="A42" s="36">
        <v>33</v>
      </c>
      <c r="B42" s="37" t="s">
        <v>31</v>
      </c>
      <c r="C42" s="36" t="s">
        <v>15</v>
      </c>
      <c r="D42" s="165">
        <v>0</v>
      </c>
      <c r="E42" s="146">
        <f>'Análisis de Precios'!F848</f>
        <v>0</v>
      </c>
      <c r="F42" s="166" t="s">
        <v>306</v>
      </c>
      <c r="H42" s="125"/>
    </row>
    <row r="43" spans="1:8" ht="15.95" customHeight="1" x14ac:dyDescent="0.25">
      <c r="A43" s="36">
        <v>34</v>
      </c>
      <c r="B43" s="37" t="s">
        <v>91</v>
      </c>
      <c r="C43" s="36" t="s">
        <v>15</v>
      </c>
      <c r="D43" s="165">
        <v>26.7</v>
      </c>
      <c r="E43" s="146">
        <f>E17</f>
        <v>186.585991549</v>
      </c>
      <c r="F43" s="38">
        <f t="shared" si="0"/>
        <v>4981.8459743582998</v>
      </c>
      <c r="H43" s="125"/>
    </row>
    <row r="44" spans="1:8" ht="15.95" customHeight="1" x14ac:dyDescent="0.2">
      <c r="A44" s="36">
        <v>35</v>
      </c>
      <c r="B44" s="42" t="s">
        <v>86</v>
      </c>
      <c r="C44" s="36" t="s">
        <v>22</v>
      </c>
      <c r="D44" s="165">
        <v>1</v>
      </c>
      <c r="E44" s="38">
        <f>'Análisis de Precios'!F870</f>
        <v>37635.47440418441</v>
      </c>
      <c r="F44" s="38">
        <f t="shared" si="0"/>
        <v>37635.47440418441</v>
      </c>
      <c r="H44" s="125"/>
    </row>
    <row r="45" spans="1:8" ht="15.95" customHeight="1" x14ac:dyDescent="0.2">
      <c r="A45" s="36">
        <v>36</v>
      </c>
      <c r="B45" s="37" t="s">
        <v>96</v>
      </c>
      <c r="C45" s="36" t="s">
        <v>22</v>
      </c>
      <c r="D45" s="165">
        <v>1</v>
      </c>
      <c r="E45" s="38">
        <f>'Análisis de Precios'!F894</f>
        <v>36361.784768234931</v>
      </c>
      <c r="F45" s="38">
        <f t="shared" si="0"/>
        <v>36361.784768234931</v>
      </c>
      <c r="H45" s="125"/>
    </row>
    <row r="46" spans="1:8" ht="15.95" customHeight="1" x14ac:dyDescent="0.2">
      <c r="A46" s="36">
        <v>37</v>
      </c>
      <c r="B46" s="37" t="s">
        <v>95</v>
      </c>
      <c r="C46" s="40" t="s">
        <v>22</v>
      </c>
      <c r="D46" s="165">
        <v>1</v>
      </c>
      <c r="E46" s="38">
        <f>'Análisis de Precios'!F918</f>
        <v>11175.59938639537</v>
      </c>
      <c r="F46" s="38">
        <f t="shared" si="0"/>
        <v>11175.59938639537</v>
      </c>
      <c r="H46" s="125"/>
    </row>
    <row r="47" spans="1:8" ht="15.95" customHeight="1" thickBot="1" x14ac:dyDescent="0.25">
      <c r="A47" s="36">
        <v>38</v>
      </c>
      <c r="B47" s="37" t="s">
        <v>23</v>
      </c>
      <c r="C47" s="53" t="s">
        <v>22</v>
      </c>
      <c r="D47" s="165">
        <v>1</v>
      </c>
      <c r="E47" s="38">
        <f>'Análisis de Precios'!F941</f>
        <v>8463.8730646964941</v>
      </c>
      <c r="F47" s="38">
        <f t="shared" si="0"/>
        <v>8463.8730646964941</v>
      </c>
      <c r="H47" s="125"/>
    </row>
    <row r="48" spans="1:8" ht="15.95" customHeight="1" thickBot="1" x14ac:dyDescent="0.25">
      <c r="A48" s="54"/>
      <c r="B48" s="55" t="s">
        <v>81</v>
      </c>
      <c r="C48" s="56"/>
      <c r="D48" s="57"/>
      <c r="E48" s="43"/>
      <c r="F48" s="168">
        <f>SUM(F10:F47)</f>
        <v>3338625.8633408542</v>
      </c>
      <c r="G48" s="52"/>
      <c r="H48" s="128"/>
    </row>
    <row r="49" spans="1:8" ht="15.95" hidden="1" customHeight="1" x14ac:dyDescent="0.2">
      <c r="A49" s="58" t="s">
        <v>35</v>
      </c>
      <c r="B49" s="41" t="s">
        <v>33</v>
      </c>
      <c r="C49" s="41"/>
      <c r="D49" s="59"/>
      <c r="E49" s="40" t="s">
        <v>70</v>
      </c>
      <c r="F49" s="169">
        <f>GG!D52</f>
        <v>116258.42287823514</v>
      </c>
      <c r="G49" s="3"/>
      <c r="H49" s="129"/>
    </row>
    <row r="50" spans="1:8" ht="15.95" hidden="1" customHeight="1" x14ac:dyDescent="0.2">
      <c r="A50" s="58"/>
      <c r="B50" s="60" t="s">
        <v>82</v>
      </c>
      <c r="C50" s="61"/>
      <c r="D50" s="59"/>
      <c r="E50" s="40"/>
      <c r="F50" s="169">
        <f>F48+F49</f>
        <v>3454884.2862190893</v>
      </c>
      <c r="H50" s="129"/>
    </row>
    <row r="51" spans="1:8" ht="15.95" hidden="1" customHeight="1" x14ac:dyDescent="0.2">
      <c r="A51" s="58" t="s">
        <v>66</v>
      </c>
      <c r="B51" s="41" t="s">
        <v>34</v>
      </c>
      <c r="C51" s="41"/>
      <c r="D51" s="59">
        <v>0.1</v>
      </c>
      <c r="E51" s="40" t="s">
        <v>71</v>
      </c>
      <c r="F51" s="169">
        <f>F50*D51</f>
        <v>345488.42862190894</v>
      </c>
      <c r="H51" s="129"/>
    </row>
    <row r="52" spans="1:8" ht="15.95" hidden="1" customHeight="1" x14ac:dyDescent="0.2">
      <c r="A52" s="58"/>
      <c r="B52" s="41" t="s">
        <v>83</v>
      </c>
      <c r="C52" s="61"/>
      <c r="D52" s="59"/>
      <c r="E52" s="40"/>
      <c r="F52" s="169">
        <f>F50+F51</f>
        <v>3800372.7148409984</v>
      </c>
      <c r="H52" s="129"/>
    </row>
    <row r="53" spans="1:8" ht="15.95" hidden="1" customHeight="1" x14ac:dyDescent="0.2">
      <c r="A53" s="62" t="s">
        <v>67</v>
      </c>
      <c r="B53" s="37" t="s">
        <v>69</v>
      </c>
      <c r="C53" s="37"/>
      <c r="D53" s="63">
        <v>0.21</v>
      </c>
      <c r="E53" s="40" t="s">
        <v>72</v>
      </c>
      <c r="F53" s="170">
        <f>F52*D53</f>
        <v>798078.27011660964</v>
      </c>
      <c r="H53" s="129"/>
    </row>
    <row r="54" spans="1:8" ht="15.95" hidden="1" customHeight="1" x14ac:dyDescent="0.2">
      <c r="A54" s="62" t="s">
        <v>68</v>
      </c>
      <c r="B54" s="37" t="s">
        <v>36</v>
      </c>
      <c r="C54" s="37"/>
      <c r="D54" s="63">
        <v>2.4E-2</v>
      </c>
      <c r="E54" s="40" t="s">
        <v>72</v>
      </c>
      <c r="F54" s="170">
        <f>F50*D54</f>
        <v>82917.222869258141</v>
      </c>
      <c r="H54" s="129"/>
    </row>
    <row r="55" spans="1:8" ht="15.95" hidden="1" customHeight="1" x14ac:dyDescent="0.2">
      <c r="A55" s="58"/>
      <c r="B55" s="41" t="s">
        <v>84</v>
      </c>
      <c r="C55" s="41"/>
      <c r="D55" s="59"/>
      <c r="E55" s="40" t="s">
        <v>85</v>
      </c>
      <c r="F55" s="169">
        <f>F52+F53+F54</f>
        <v>4681368.2078268668</v>
      </c>
      <c r="H55" s="130"/>
    </row>
    <row r="56" spans="1:8" ht="15.95" hidden="1" customHeight="1" thickBot="1" x14ac:dyDescent="0.25">
      <c r="A56" s="48"/>
      <c r="B56" s="44"/>
      <c r="C56" s="44"/>
      <c r="D56" s="45"/>
      <c r="E56" s="46"/>
      <c r="F56" s="47"/>
      <c r="H56" s="2"/>
    </row>
    <row r="57" spans="1:8" ht="19.5" thickBot="1" x14ac:dyDescent="0.25">
      <c r="E57" s="144" t="s">
        <v>305</v>
      </c>
      <c r="F57" s="145">
        <f>F55/E8</f>
        <v>83790.374222782659</v>
      </c>
    </row>
  </sheetData>
  <mergeCells count="2">
    <mergeCell ref="A2:F2"/>
    <mergeCell ref="A1:F1"/>
  </mergeCells>
  <phoneticPr fontId="0" type="noConversion"/>
  <pageMargins left="0.78740157480314965" right="0.11811023622047245" top="0.62992125984251968" bottom="0.47244094488188981" header="0" footer="0"/>
  <pageSetup paperSize="9" scale="58" orientation="portrait" horizontalDpi="4294967293" verticalDpi="300"/>
  <headerFooter alignWithMargins="0"/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showGridLines="0" zoomScale="70" zoomScaleNormal="70" zoomScaleSheetLayoutView="100" workbookViewId="0">
      <selection activeCell="E43" sqref="E43"/>
    </sheetView>
  </sheetViews>
  <sheetFormatPr baseColWidth="10" defaultColWidth="10.7109375" defaultRowHeight="12.75" x14ac:dyDescent="0.2"/>
  <cols>
    <col min="1" max="1" width="9.5703125" customWidth="1"/>
    <col min="2" max="2" width="45.5703125" customWidth="1"/>
    <col min="3" max="3" width="1.5703125" hidden="1" customWidth="1"/>
    <col min="4" max="4" width="17.140625" customWidth="1"/>
    <col min="5" max="5" width="15.140625" customWidth="1"/>
    <col min="8" max="8" width="36.140625" customWidth="1"/>
    <col min="9" max="9" width="31.28515625" customWidth="1"/>
  </cols>
  <sheetData>
    <row r="2" spans="1:9" ht="14.25" x14ac:dyDescent="0.2">
      <c r="A2" s="49"/>
      <c r="B2" s="49"/>
      <c r="C2" s="49"/>
      <c r="D2" s="49"/>
    </row>
    <row r="3" spans="1:9" ht="15" thickBot="1" x14ac:dyDescent="0.25">
      <c r="A3" s="49"/>
      <c r="B3" s="49"/>
      <c r="C3" s="49"/>
      <c r="D3" s="49"/>
    </row>
    <row r="4" spans="1:9" ht="14.25" customHeight="1" x14ac:dyDescent="0.2">
      <c r="A4" s="335" t="s">
        <v>257</v>
      </c>
      <c r="B4" s="336"/>
      <c r="C4" s="336"/>
      <c r="D4" s="337"/>
      <c r="E4" s="135"/>
      <c r="F4" s="335" t="s">
        <v>257</v>
      </c>
      <c r="G4" s="336"/>
      <c r="H4" s="336"/>
      <c r="I4" s="337"/>
    </row>
    <row r="5" spans="1:9" ht="17.25" customHeight="1" thickBot="1" x14ac:dyDescent="0.25">
      <c r="A5" s="338"/>
      <c r="B5" s="339"/>
      <c r="C5" s="339"/>
      <c r="D5" s="340"/>
      <c r="E5" s="135"/>
      <c r="F5" s="338"/>
      <c r="G5" s="339"/>
      <c r="H5" s="339"/>
      <c r="I5" s="340"/>
    </row>
    <row r="6" spans="1:9" ht="15.75" customHeight="1" x14ac:dyDescent="0.2">
      <c r="A6" s="341">
        <v>1</v>
      </c>
      <c r="B6" s="342" t="s">
        <v>258</v>
      </c>
      <c r="C6" s="138"/>
      <c r="D6" s="136" t="s">
        <v>304</v>
      </c>
      <c r="F6" s="341">
        <v>1</v>
      </c>
      <c r="G6" s="328" t="s">
        <v>258</v>
      </c>
      <c r="H6" s="329"/>
      <c r="I6" s="136" t="s">
        <v>304</v>
      </c>
    </row>
    <row r="7" spans="1:9" ht="15.75" customHeight="1" x14ac:dyDescent="0.2">
      <c r="A7" s="326"/>
      <c r="B7" s="343"/>
      <c r="C7" s="139"/>
      <c r="D7" s="137" t="s">
        <v>303</v>
      </c>
      <c r="F7" s="326"/>
      <c r="G7" s="330"/>
      <c r="H7" s="331"/>
      <c r="I7" s="137" t="s">
        <v>303</v>
      </c>
    </row>
    <row r="8" spans="1:9" ht="14.25" x14ac:dyDescent="0.2">
      <c r="A8" s="326"/>
      <c r="B8" s="140" t="s">
        <v>259</v>
      </c>
      <c r="C8" s="140"/>
      <c r="D8" s="142">
        <v>5000</v>
      </c>
      <c r="E8" s="18"/>
      <c r="F8" s="326"/>
      <c r="G8" s="140" t="s">
        <v>259</v>
      </c>
      <c r="H8" s="140"/>
      <c r="I8" s="142"/>
    </row>
    <row r="9" spans="1:9" ht="14.25" hidden="1" x14ac:dyDescent="0.2">
      <c r="A9" s="326"/>
      <c r="B9" s="141" t="s">
        <v>260</v>
      </c>
      <c r="C9" s="140"/>
      <c r="D9" s="142"/>
      <c r="E9" s="18"/>
      <c r="F9" s="326"/>
      <c r="G9" s="141" t="s">
        <v>260</v>
      </c>
      <c r="H9" s="140"/>
      <c r="I9" s="142"/>
    </row>
    <row r="10" spans="1:9" ht="15" x14ac:dyDescent="0.25">
      <c r="A10" s="326"/>
      <c r="B10" s="140" t="s">
        <v>261</v>
      </c>
      <c r="C10" s="143"/>
      <c r="D10" s="142">
        <v>2229</v>
      </c>
      <c r="E10" s="18"/>
      <c r="F10" s="326"/>
      <c r="G10" s="140" t="s">
        <v>261</v>
      </c>
      <c r="H10" s="143"/>
      <c r="I10" s="142"/>
    </row>
    <row r="11" spans="1:9" ht="14.25" x14ac:dyDescent="0.2">
      <c r="A11" s="326"/>
      <c r="B11" s="140" t="s">
        <v>262</v>
      </c>
      <c r="C11" s="140"/>
      <c r="D11" s="142">
        <v>1802.16</v>
      </c>
      <c r="E11" s="18"/>
      <c r="F11" s="326"/>
      <c r="G11" s="140" t="s">
        <v>262</v>
      </c>
      <c r="H11" s="140"/>
      <c r="I11" s="142"/>
    </row>
    <row r="12" spans="1:9" ht="14.25" x14ac:dyDescent="0.2">
      <c r="A12" s="326"/>
      <c r="B12" s="140" t="s">
        <v>263</v>
      </c>
      <c r="C12" s="140"/>
      <c r="D12" s="142">
        <v>1800</v>
      </c>
      <c r="E12" s="18"/>
      <c r="F12" s="326"/>
      <c r="G12" s="140" t="s">
        <v>263</v>
      </c>
      <c r="H12" s="140"/>
      <c r="I12" s="142"/>
    </row>
    <row r="13" spans="1:9" ht="14.25" x14ac:dyDescent="0.2">
      <c r="A13" s="326"/>
      <c r="B13" s="140" t="s">
        <v>264</v>
      </c>
      <c r="C13" s="140"/>
      <c r="D13" s="142">
        <v>4800</v>
      </c>
      <c r="E13" s="18"/>
      <c r="F13" s="326"/>
      <c r="G13" s="140" t="s">
        <v>264</v>
      </c>
      <c r="H13" s="140"/>
      <c r="I13" s="142"/>
    </row>
    <row r="14" spans="1:9" ht="14.25" x14ac:dyDescent="0.2">
      <c r="A14" s="326"/>
      <c r="B14" s="140" t="s">
        <v>265</v>
      </c>
      <c r="C14" s="140"/>
      <c r="D14" s="142">
        <v>3764.7815147470892</v>
      </c>
      <c r="F14" s="326"/>
      <c r="G14" s="140" t="s">
        <v>265</v>
      </c>
      <c r="H14" s="140"/>
      <c r="I14" s="142"/>
    </row>
    <row r="15" spans="1:9" ht="14.25" x14ac:dyDescent="0.2">
      <c r="A15" s="326"/>
      <c r="B15" s="140" t="s">
        <v>266</v>
      </c>
      <c r="C15" s="140"/>
      <c r="D15" s="142">
        <v>14400</v>
      </c>
      <c r="E15" s="18"/>
      <c r="F15" s="326"/>
      <c r="G15" s="140" t="s">
        <v>266</v>
      </c>
      <c r="H15" s="140"/>
      <c r="I15" s="142"/>
    </row>
    <row r="16" spans="1:9" ht="14.25" x14ac:dyDescent="0.2">
      <c r="A16" s="326"/>
      <c r="B16" s="140" t="s">
        <v>267</v>
      </c>
      <c r="C16" s="140"/>
      <c r="D16" s="142">
        <v>3334.2000000000003</v>
      </c>
      <c r="E16" s="18"/>
      <c r="F16" s="326"/>
      <c r="G16" s="140" t="s">
        <v>267</v>
      </c>
      <c r="H16" s="140"/>
      <c r="I16" s="142"/>
    </row>
    <row r="17" spans="1:9" ht="15" x14ac:dyDescent="0.25">
      <c r="A17" s="326"/>
      <c r="B17" s="140" t="s">
        <v>268</v>
      </c>
      <c r="C17" s="143"/>
      <c r="D17" s="142">
        <v>753.73303122566392</v>
      </c>
      <c r="E17" s="18"/>
      <c r="F17" s="326"/>
      <c r="G17" s="140" t="s">
        <v>268</v>
      </c>
      <c r="H17" s="143"/>
      <c r="I17" s="142"/>
    </row>
    <row r="18" spans="1:9" ht="14.25" x14ac:dyDescent="0.2">
      <c r="A18" s="326"/>
      <c r="B18" s="140" t="s">
        <v>269</v>
      </c>
      <c r="C18" s="140"/>
      <c r="D18" s="142">
        <v>0.2413270710743802</v>
      </c>
      <c r="E18" s="18"/>
      <c r="F18" s="326"/>
      <c r="G18" s="140" t="s">
        <v>269</v>
      </c>
      <c r="H18" s="140"/>
      <c r="I18" s="142"/>
    </row>
    <row r="19" spans="1:9" ht="14.25" hidden="1" x14ac:dyDescent="0.2">
      <c r="A19" s="326"/>
      <c r="B19" s="140" t="s">
        <v>270</v>
      </c>
      <c r="C19" s="140"/>
      <c r="D19" s="142">
        <v>0</v>
      </c>
      <c r="E19" s="18"/>
      <c r="F19" s="326"/>
      <c r="G19" s="140" t="s">
        <v>270</v>
      </c>
      <c r="H19" s="140"/>
      <c r="I19" s="142"/>
    </row>
    <row r="20" spans="1:9" ht="14.25" hidden="1" x14ac:dyDescent="0.2">
      <c r="A20" s="326"/>
      <c r="B20" s="140" t="s">
        <v>271</v>
      </c>
      <c r="C20" s="140"/>
      <c r="D20" s="142">
        <v>0</v>
      </c>
      <c r="E20" s="18"/>
      <c r="F20" s="326"/>
      <c r="G20" s="140" t="s">
        <v>271</v>
      </c>
      <c r="H20" s="140"/>
      <c r="I20" s="142"/>
    </row>
    <row r="21" spans="1:9" ht="14.25" hidden="1" x14ac:dyDescent="0.2">
      <c r="A21" s="326"/>
      <c r="B21" s="140" t="s">
        <v>272</v>
      </c>
      <c r="C21" s="140"/>
      <c r="D21" s="142">
        <v>0</v>
      </c>
      <c r="E21" s="18"/>
      <c r="F21" s="326"/>
      <c r="G21" s="140" t="s">
        <v>272</v>
      </c>
      <c r="H21" s="140"/>
      <c r="I21" s="142"/>
    </row>
    <row r="22" spans="1:9" ht="15" hidden="1" x14ac:dyDescent="0.25">
      <c r="A22" s="326"/>
      <c r="B22" s="140" t="s">
        <v>273</v>
      </c>
      <c r="C22" s="143"/>
      <c r="D22" s="142">
        <v>0</v>
      </c>
      <c r="E22" s="18"/>
      <c r="F22" s="326"/>
      <c r="G22" s="140" t="s">
        <v>273</v>
      </c>
      <c r="H22" s="143"/>
      <c r="I22" s="142"/>
    </row>
    <row r="23" spans="1:9" ht="14.25" hidden="1" x14ac:dyDescent="0.2">
      <c r="A23" s="326"/>
      <c r="B23" s="140" t="s">
        <v>274</v>
      </c>
      <c r="C23" s="140"/>
      <c r="D23" s="142">
        <v>0</v>
      </c>
      <c r="E23" s="18"/>
      <c r="F23" s="326"/>
      <c r="G23" s="140" t="s">
        <v>274</v>
      </c>
      <c r="H23" s="140"/>
      <c r="I23" s="142"/>
    </row>
    <row r="24" spans="1:9" ht="14.25" hidden="1" x14ac:dyDescent="0.2">
      <c r="A24" s="326"/>
      <c r="B24" s="140" t="s">
        <v>275</v>
      </c>
      <c r="C24" s="140"/>
      <c r="D24" s="142"/>
      <c r="E24" s="18"/>
      <c r="F24" s="326"/>
      <c r="G24" s="140" t="s">
        <v>275</v>
      </c>
      <c r="H24" s="140"/>
      <c r="I24" s="142"/>
    </row>
    <row r="25" spans="1:9" ht="14.25" x14ac:dyDescent="0.2">
      <c r="A25" s="326"/>
      <c r="B25" s="140" t="s">
        <v>276</v>
      </c>
      <c r="C25" s="140"/>
      <c r="D25" s="142">
        <v>2400</v>
      </c>
      <c r="E25" s="18"/>
      <c r="F25" s="326"/>
      <c r="G25" s="140" t="s">
        <v>276</v>
      </c>
      <c r="H25" s="140"/>
      <c r="I25" s="142"/>
    </row>
    <row r="26" spans="1:9" ht="24.75" customHeight="1" x14ac:dyDescent="0.2">
      <c r="A26" s="326">
        <v>2</v>
      </c>
      <c r="B26" s="171" t="s">
        <v>277</v>
      </c>
      <c r="C26" s="134"/>
      <c r="D26" s="133"/>
      <c r="E26" s="18"/>
      <c r="F26" s="326">
        <v>2</v>
      </c>
      <c r="G26" s="332" t="s">
        <v>277</v>
      </c>
      <c r="H26" s="333"/>
      <c r="I26" s="133"/>
    </row>
    <row r="27" spans="1:9" ht="14.25" x14ac:dyDescent="0.2">
      <c r="A27" s="326"/>
      <c r="B27" s="172" t="s">
        <v>278</v>
      </c>
      <c r="C27" s="140"/>
      <c r="D27" s="142">
        <v>500</v>
      </c>
      <c r="F27" s="326"/>
      <c r="G27" s="172" t="s">
        <v>278</v>
      </c>
      <c r="H27" s="140"/>
      <c r="I27" s="142"/>
    </row>
    <row r="28" spans="1:9" ht="24" customHeight="1" x14ac:dyDescent="0.2">
      <c r="A28" s="326">
        <v>3</v>
      </c>
      <c r="B28" s="173" t="s">
        <v>279</v>
      </c>
      <c r="C28" s="134"/>
      <c r="D28" s="132"/>
      <c r="F28" s="326">
        <v>3</v>
      </c>
      <c r="G28" s="173" t="s">
        <v>279</v>
      </c>
      <c r="H28" s="134"/>
      <c r="I28" s="132"/>
    </row>
    <row r="29" spans="1:9" ht="14.25" hidden="1" x14ac:dyDescent="0.2">
      <c r="A29" s="326"/>
      <c r="B29" s="172" t="s">
        <v>280</v>
      </c>
      <c r="C29" s="140"/>
      <c r="D29" s="142"/>
      <c r="F29" s="326"/>
      <c r="G29" s="172" t="s">
        <v>280</v>
      </c>
      <c r="H29" s="140"/>
      <c r="I29" s="142"/>
    </row>
    <row r="30" spans="1:9" ht="14.25" hidden="1" x14ac:dyDescent="0.2">
      <c r="A30" s="326"/>
      <c r="B30" s="172" t="s">
        <v>281</v>
      </c>
      <c r="C30" s="140"/>
      <c r="D30" s="142"/>
      <c r="F30" s="326"/>
      <c r="G30" s="172" t="s">
        <v>281</v>
      </c>
      <c r="H30" s="140"/>
      <c r="I30" s="142"/>
    </row>
    <row r="31" spans="1:9" ht="14.25" hidden="1" x14ac:dyDescent="0.2">
      <c r="A31" s="326"/>
      <c r="B31" s="172" t="s">
        <v>282</v>
      </c>
      <c r="C31" s="140"/>
      <c r="D31" s="142">
        <v>0</v>
      </c>
      <c r="F31" s="326"/>
      <c r="G31" s="172" t="s">
        <v>282</v>
      </c>
      <c r="H31" s="140"/>
      <c r="I31" s="142"/>
    </row>
    <row r="32" spans="1:9" ht="14.25" x14ac:dyDescent="0.2">
      <c r="A32" s="326"/>
      <c r="B32" s="172" t="s">
        <v>283</v>
      </c>
      <c r="C32" s="140"/>
      <c r="D32" s="142">
        <v>7000</v>
      </c>
      <c r="F32" s="326"/>
      <c r="G32" s="172" t="s">
        <v>283</v>
      </c>
      <c r="H32" s="140"/>
      <c r="I32" s="142"/>
    </row>
    <row r="33" spans="1:9" ht="14.25" hidden="1" x14ac:dyDescent="0.2">
      <c r="A33" s="326"/>
      <c r="B33" s="172" t="s">
        <v>284</v>
      </c>
      <c r="C33" s="140"/>
      <c r="D33" s="142">
        <v>0</v>
      </c>
      <c r="F33" s="326"/>
      <c r="G33" s="172" t="s">
        <v>284</v>
      </c>
      <c r="H33" s="140"/>
      <c r="I33" s="142"/>
    </row>
    <row r="34" spans="1:9" ht="14.25" hidden="1" x14ac:dyDescent="0.2">
      <c r="A34" s="326"/>
      <c r="B34" s="172" t="s">
        <v>285</v>
      </c>
      <c r="C34" s="140"/>
      <c r="D34" s="142">
        <v>0</v>
      </c>
      <c r="F34" s="326"/>
      <c r="G34" s="172" t="s">
        <v>285</v>
      </c>
      <c r="H34" s="140"/>
      <c r="I34" s="142"/>
    </row>
    <row r="35" spans="1:9" ht="14.25" hidden="1" x14ac:dyDescent="0.2">
      <c r="A35" s="326"/>
      <c r="B35" s="172" t="s">
        <v>286</v>
      </c>
      <c r="C35" s="140"/>
      <c r="D35" s="142">
        <v>0</v>
      </c>
      <c r="F35" s="326"/>
      <c r="G35" s="172" t="s">
        <v>286</v>
      </c>
      <c r="H35" s="140"/>
      <c r="I35" s="142"/>
    </row>
    <row r="36" spans="1:9" ht="14.25" hidden="1" x14ac:dyDescent="0.2">
      <c r="A36" s="326"/>
      <c r="B36" s="172" t="s">
        <v>287</v>
      </c>
      <c r="C36" s="140"/>
      <c r="D36" s="142">
        <v>0</v>
      </c>
      <c r="F36" s="326"/>
      <c r="G36" s="172" t="s">
        <v>287</v>
      </c>
      <c r="H36" s="140"/>
      <c r="I36" s="142"/>
    </row>
    <row r="37" spans="1:9" ht="14.25" hidden="1" x14ac:dyDescent="0.2">
      <c r="A37" s="326"/>
      <c r="B37" s="172" t="s">
        <v>288</v>
      </c>
      <c r="C37" s="140"/>
      <c r="D37" s="142">
        <v>0</v>
      </c>
      <c r="F37" s="326"/>
      <c r="G37" s="172" t="s">
        <v>288</v>
      </c>
      <c r="H37" s="140"/>
      <c r="I37" s="142"/>
    </row>
    <row r="38" spans="1:9" ht="14.25" hidden="1" x14ac:dyDescent="0.2">
      <c r="A38" s="326"/>
      <c r="B38" s="172" t="s">
        <v>289</v>
      </c>
      <c r="C38" s="140"/>
      <c r="D38" s="142">
        <v>0</v>
      </c>
      <c r="F38" s="326"/>
      <c r="G38" s="172" t="s">
        <v>289</v>
      </c>
      <c r="H38" s="140"/>
      <c r="I38" s="142"/>
    </row>
    <row r="39" spans="1:9" ht="14.25" hidden="1" x14ac:dyDescent="0.2">
      <c r="A39" s="326"/>
      <c r="B39" s="172" t="s">
        <v>290</v>
      </c>
      <c r="C39" s="140"/>
      <c r="D39" s="142">
        <v>0</v>
      </c>
      <c r="F39" s="326"/>
      <c r="G39" s="172" t="s">
        <v>290</v>
      </c>
      <c r="H39" s="140"/>
      <c r="I39" s="142"/>
    </row>
    <row r="40" spans="1:9" ht="14.25" hidden="1" x14ac:dyDescent="0.2">
      <c r="A40" s="326"/>
      <c r="B40" s="172" t="s">
        <v>291</v>
      </c>
      <c r="C40" s="140"/>
      <c r="D40" s="142">
        <v>0</v>
      </c>
      <c r="F40" s="326"/>
      <c r="G40" s="172" t="s">
        <v>291</v>
      </c>
      <c r="H40" s="140"/>
      <c r="I40" s="142"/>
    </row>
    <row r="41" spans="1:9" ht="14.25" hidden="1" x14ac:dyDescent="0.2">
      <c r="A41" s="326"/>
      <c r="B41" s="172" t="s">
        <v>292</v>
      </c>
      <c r="C41" s="140"/>
      <c r="D41" s="142">
        <v>0</v>
      </c>
      <c r="F41" s="326"/>
      <c r="G41" s="172" t="s">
        <v>292</v>
      </c>
      <c r="H41" s="140"/>
      <c r="I41" s="142"/>
    </row>
    <row r="42" spans="1:9" hidden="1" x14ac:dyDescent="0.2">
      <c r="A42" s="326"/>
      <c r="B42" s="174" t="s">
        <v>293</v>
      </c>
      <c r="C42" s="134"/>
      <c r="D42" s="132">
        <v>0</v>
      </c>
      <c r="F42" s="326"/>
      <c r="G42" s="174" t="s">
        <v>293</v>
      </c>
      <c r="H42" s="134"/>
      <c r="I42" s="132"/>
    </row>
    <row r="43" spans="1:9" ht="26.25" customHeight="1" x14ac:dyDescent="0.2">
      <c r="A43" s="326">
        <v>4</v>
      </c>
      <c r="B43" s="173" t="s">
        <v>294</v>
      </c>
      <c r="C43" s="134"/>
      <c r="D43" s="132"/>
      <c r="F43" s="326">
        <v>4</v>
      </c>
      <c r="G43" s="173" t="s">
        <v>294</v>
      </c>
      <c r="H43" s="134"/>
      <c r="I43" s="132"/>
    </row>
    <row r="44" spans="1:9" hidden="1" x14ac:dyDescent="0.2">
      <c r="A44" s="326"/>
      <c r="B44" s="174" t="s">
        <v>295</v>
      </c>
      <c r="C44" s="134"/>
      <c r="D44" s="132">
        <v>0</v>
      </c>
      <c r="F44" s="326"/>
      <c r="G44" s="174" t="s">
        <v>295</v>
      </c>
      <c r="H44" s="134"/>
      <c r="I44" s="132"/>
    </row>
    <row r="45" spans="1:9" ht="14.25" x14ac:dyDescent="0.2">
      <c r="A45" s="326"/>
      <c r="B45" s="172" t="s">
        <v>296</v>
      </c>
      <c r="C45" s="140"/>
      <c r="D45" s="142">
        <v>8002.08</v>
      </c>
      <c r="F45" s="326"/>
      <c r="G45" s="172" t="s">
        <v>296</v>
      </c>
      <c r="H45" s="140"/>
      <c r="I45" s="142"/>
    </row>
    <row r="46" spans="1:9" ht="14.25" x14ac:dyDescent="0.2">
      <c r="A46" s="326"/>
      <c r="B46" s="172" t="s">
        <v>297</v>
      </c>
      <c r="C46" s="140"/>
      <c r="D46" s="142">
        <v>36000</v>
      </c>
      <c r="F46" s="326"/>
      <c r="G46" s="172" t="s">
        <v>297</v>
      </c>
      <c r="H46" s="140"/>
      <c r="I46" s="142"/>
    </row>
    <row r="47" spans="1:9" ht="14.25" x14ac:dyDescent="0.2">
      <c r="A47" s="326"/>
      <c r="B47" s="172" t="s">
        <v>298</v>
      </c>
      <c r="C47" s="140"/>
      <c r="D47" s="142">
        <v>7200</v>
      </c>
      <c r="F47" s="326"/>
      <c r="G47" s="172" t="s">
        <v>298</v>
      </c>
      <c r="H47" s="140"/>
      <c r="I47" s="142"/>
    </row>
    <row r="48" spans="1:9" ht="14.25" x14ac:dyDescent="0.2">
      <c r="A48" s="326"/>
      <c r="B48" s="172" t="s">
        <v>299</v>
      </c>
      <c r="C48" s="140"/>
      <c r="D48" s="142">
        <v>4000</v>
      </c>
      <c r="F48" s="326"/>
      <c r="G48" s="172" t="s">
        <v>299</v>
      </c>
      <c r="H48" s="140"/>
      <c r="I48" s="142"/>
    </row>
    <row r="49" spans="1:9" ht="14.25" x14ac:dyDescent="0.2">
      <c r="A49" s="326"/>
      <c r="B49" s="172" t="s">
        <v>300</v>
      </c>
      <c r="C49" s="140"/>
      <c r="D49" s="142">
        <v>500</v>
      </c>
      <c r="F49" s="326"/>
      <c r="G49" s="172" t="s">
        <v>300</v>
      </c>
      <c r="H49" s="140"/>
      <c r="I49" s="142"/>
    </row>
    <row r="50" spans="1:9" ht="14.25" x14ac:dyDescent="0.2">
      <c r="A50" s="326"/>
      <c r="B50" s="140" t="s">
        <v>301</v>
      </c>
      <c r="C50" s="140"/>
      <c r="D50" s="142">
        <v>12772.227005191315</v>
      </c>
      <c r="F50" s="326"/>
      <c r="G50" s="140" t="s">
        <v>301</v>
      </c>
      <c r="H50" s="140"/>
      <c r="I50" s="142"/>
    </row>
    <row r="51" spans="1:9" x14ac:dyDescent="0.2">
      <c r="A51" s="19"/>
      <c r="B51" s="19"/>
      <c r="C51" s="19"/>
      <c r="D51" s="19"/>
      <c r="F51" s="19"/>
      <c r="G51" s="19"/>
      <c r="H51" s="19"/>
      <c r="I51" s="19"/>
    </row>
    <row r="52" spans="1:9" ht="12.75" customHeight="1" x14ac:dyDescent="0.2">
      <c r="A52" s="19"/>
      <c r="B52" s="334" t="s">
        <v>302</v>
      </c>
      <c r="C52" s="175"/>
      <c r="D52" s="327">
        <f>SUM(D8:D50)</f>
        <v>116258.42287823514</v>
      </c>
      <c r="F52" s="19"/>
      <c r="G52" s="334" t="s">
        <v>302</v>
      </c>
      <c r="H52" s="334"/>
      <c r="I52" s="327" t="s">
        <v>317</v>
      </c>
    </row>
    <row r="53" spans="1:9" ht="12.75" customHeight="1" x14ac:dyDescent="0.2">
      <c r="A53" s="19"/>
      <c r="B53" s="334"/>
      <c r="C53" s="175"/>
      <c r="D53" s="327"/>
      <c r="F53" s="19"/>
      <c r="G53" s="334"/>
      <c r="H53" s="334"/>
      <c r="I53" s="327"/>
    </row>
    <row r="54" spans="1:9" x14ac:dyDescent="0.2">
      <c r="A54" s="19"/>
      <c r="B54" s="175"/>
      <c r="C54" s="175"/>
      <c r="D54" s="175"/>
    </row>
    <row r="55" spans="1:9" x14ac:dyDescent="0.2">
      <c r="A55" s="19"/>
      <c r="B55" s="175"/>
      <c r="C55" s="175"/>
      <c r="D55" s="175"/>
    </row>
    <row r="56" spans="1:9" ht="15.75" x14ac:dyDescent="0.25">
      <c r="A56" s="19"/>
      <c r="B56" s="176" t="s">
        <v>307</v>
      </c>
      <c r="C56" s="177"/>
      <c r="D56" s="178">
        <f>D52/'IPV VIVIENDA'!F48</f>
        <v>3.4822237542333996E-2</v>
      </c>
    </row>
  </sheetData>
  <mergeCells count="17">
    <mergeCell ref="B52:B53"/>
    <mergeCell ref="D52:D53"/>
    <mergeCell ref="A43:A50"/>
    <mergeCell ref="A26:A27"/>
    <mergeCell ref="A6:A25"/>
    <mergeCell ref="A28:A42"/>
    <mergeCell ref="F4:I5"/>
    <mergeCell ref="F6:F25"/>
    <mergeCell ref="F26:F27"/>
    <mergeCell ref="F28:F42"/>
    <mergeCell ref="A4:D5"/>
    <mergeCell ref="B6:B7"/>
    <mergeCell ref="F43:F50"/>
    <mergeCell ref="I52:I53"/>
    <mergeCell ref="G6:H7"/>
    <mergeCell ref="G26:H26"/>
    <mergeCell ref="G52:H53"/>
  </mergeCells>
  <phoneticPr fontId="4" type="noConversion"/>
  <pageMargins left="0.86614173228346458" right="0.74803149606299213" top="1.299212598425197" bottom="0.98425196850393704" header="0" footer="0"/>
  <pageSetup paperSize="9" orientation="portrait" horizontalDpi="300" verticalDpi="300" r:id="rId1"/>
  <headerFooter alignWithMargins="0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6"/>
  <sheetViews>
    <sheetView topLeftCell="D1" zoomScale="70" zoomScaleNormal="70" zoomScaleSheetLayoutView="100" workbookViewId="0">
      <pane ySplit="1" topLeftCell="A21" activePane="bottomLeft" state="frozen"/>
      <selection activeCell="E1" sqref="E1"/>
      <selection pane="bottomLeft" activeCell="G14" sqref="G14"/>
    </sheetView>
  </sheetViews>
  <sheetFormatPr baseColWidth="10" defaultColWidth="21.42578125" defaultRowHeight="15" x14ac:dyDescent="0.25"/>
  <cols>
    <col min="1" max="1" width="5" style="64" customWidth="1"/>
    <col min="2" max="2" width="77.140625" style="64" customWidth="1"/>
    <col min="3" max="3" width="15.85546875" style="64" customWidth="1"/>
    <col min="4" max="4" width="19.7109375" style="64" customWidth="1"/>
    <col min="5" max="5" width="13.42578125" style="64" customWidth="1"/>
    <col min="6" max="6" width="2.7109375" style="64" customWidth="1"/>
    <col min="7" max="7" width="11.28515625" style="64" customWidth="1"/>
    <col min="8" max="8" width="11.5703125" style="64" customWidth="1"/>
    <col min="9" max="9" width="11.28515625" style="64" customWidth="1"/>
    <col min="10" max="10" width="12" style="64" customWidth="1"/>
    <col min="11" max="18" width="17.7109375" style="64" customWidth="1"/>
    <col min="19" max="16384" width="21.42578125" style="64"/>
  </cols>
  <sheetData>
    <row r="1" spans="1:19" x14ac:dyDescent="0.25">
      <c r="A1" s="361"/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</row>
    <row r="2" spans="1:19" x14ac:dyDescent="0.25">
      <c r="A2" s="348" t="s">
        <v>98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50"/>
    </row>
    <row r="3" spans="1:19" ht="12.75" customHeight="1" x14ac:dyDescent="0.25">
      <c r="A3" s="65"/>
      <c r="B3" s="65"/>
      <c r="C3" s="65"/>
      <c r="D3" s="65"/>
      <c r="E3" s="65"/>
      <c r="F3" s="66"/>
      <c r="G3" s="67"/>
      <c r="H3" s="68"/>
      <c r="I3" s="69"/>
      <c r="J3" s="70"/>
      <c r="K3" s="70"/>
      <c r="L3" s="70"/>
      <c r="M3" s="70"/>
      <c r="R3" s="72"/>
      <c r="S3" s="72"/>
    </row>
    <row r="4" spans="1:19" ht="12.75" customHeight="1" x14ac:dyDescent="0.25">
      <c r="A4" s="65"/>
      <c r="B4" s="65"/>
      <c r="C4" s="65"/>
      <c r="D4" s="65"/>
      <c r="E4" s="65"/>
      <c r="F4" s="66"/>
      <c r="G4" s="67"/>
      <c r="H4" s="68"/>
      <c r="I4" s="69"/>
      <c r="J4" s="70"/>
      <c r="K4" s="70"/>
      <c r="L4" s="70"/>
      <c r="M4" s="70"/>
      <c r="R4" s="72"/>
      <c r="S4" s="72"/>
    </row>
    <row r="5" spans="1:19" ht="12.75" customHeight="1" x14ac:dyDescent="0.25">
      <c r="A5" s="65"/>
      <c r="B5" s="65"/>
      <c r="C5" s="65"/>
      <c r="D5" s="65"/>
      <c r="E5" s="65"/>
      <c r="F5" s="66"/>
      <c r="G5" s="67"/>
      <c r="H5" s="68"/>
      <c r="I5" s="69"/>
      <c r="J5" s="70"/>
      <c r="K5" s="70"/>
      <c r="L5" s="70"/>
      <c r="M5" s="70"/>
      <c r="R5" s="72"/>
      <c r="S5" s="72"/>
    </row>
    <row r="6" spans="1:19" ht="12.75" customHeight="1" x14ac:dyDescent="0.25">
      <c r="A6" s="65"/>
      <c r="B6" s="65"/>
      <c r="C6" s="65"/>
      <c r="D6" s="65"/>
      <c r="E6" s="65"/>
      <c r="F6" s="362"/>
      <c r="G6" s="362"/>
      <c r="H6" s="68"/>
      <c r="I6" s="69"/>
      <c r="J6" s="70"/>
      <c r="K6" s="70"/>
      <c r="L6" s="70"/>
      <c r="M6" s="70"/>
      <c r="R6" s="72"/>
      <c r="S6" s="72"/>
    </row>
    <row r="7" spans="1:19" ht="12.75" customHeight="1" x14ac:dyDescent="0.25">
      <c r="A7" s="65"/>
      <c r="B7" s="65"/>
      <c r="C7" s="65"/>
      <c r="D7" s="65"/>
      <c r="E7" s="367" t="s">
        <v>312</v>
      </c>
      <c r="F7" s="367"/>
      <c r="G7" s="367"/>
      <c r="H7" s="68"/>
      <c r="I7" s="69"/>
      <c r="J7" s="70"/>
      <c r="K7" s="70"/>
      <c r="L7" s="70"/>
      <c r="M7" s="70"/>
      <c r="R7" s="72"/>
      <c r="S7" s="72"/>
    </row>
    <row r="8" spans="1:19" ht="15" customHeight="1" x14ac:dyDescent="0.25">
      <c r="A8" s="65"/>
      <c r="B8" s="65"/>
      <c r="C8" s="65"/>
      <c r="D8" s="65"/>
      <c r="E8" s="367" t="s">
        <v>73</v>
      </c>
      <c r="F8" s="367"/>
      <c r="G8" s="367"/>
      <c r="H8" s="368" t="s">
        <v>114</v>
      </c>
      <c r="I8" s="368"/>
      <c r="J8" s="70"/>
      <c r="K8" s="70"/>
      <c r="L8" s="70"/>
      <c r="M8" s="70"/>
      <c r="R8" s="72"/>
      <c r="S8" s="72"/>
    </row>
    <row r="9" spans="1:19" x14ac:dyDescent="0.25">
      <c r="A9" s="73"/>
      <c r="B9" s="74"/>
      <c r="C9" s="74"/>
      <c r="D9" s="74"/>
      <c r="E9" s="361" t="s">
        <v>43</v>
      </c>
      <c r="F9" s="361"/>
      <c r="G9" s="361"/>
      <c r="H9" s="356">
        <f>D51</f>
        <v>4681368.2078268649</v>
      </c>
      <c r="I9" s="356"/>
      <c r="J9" s="70"/>
      <c r="K9" s="70"/>
      <c r="L9" s="70"/>
      <c r="M9" s="70"/>
      <c r="R9" s="72"/>
      <c r="S9" s="72"/>
    </row>
    <row r="10" spans="1:19" ht="15.75" thickBot="1" x14ac:dyDescent="0.3">
      <c r="A10" s="73"/>
      <c r="B10" s="74"/>
      <c r="C10" s="74"/>
      <c r="D10" s="74"/>
      <c r="E10" s="74"/>
      <c r="F10" s="75"/>
      <c r="G10" s="71"/>
      <c r="H10" s="68"/>
      <c r="I10" s="69"/>
      <c r="J10" s="70"/>
      <c r="K10" s="70"/>
      <c r="L10" s="188"/>
      <c r="M10" s="70"/>
      <c r="R10" s="72"/>
      <c r="S10" s="72"/>
    </row>
    <row r="11" spans="1:19" x14ac:dyDescent="0.25">
      <c r="A11" s="160" t="s">
        <v>25</v>
      </c>
      <c r="B11" s="161" t="s">
        <v>44</v>
      </c>
      <c r="C11" s="365" t="s">
        <v>309</v>
      </c>
      <c r="D11" s="365" t="s">
        <v>310</v>
      </c>
      <c r="E11" s="363" t="s">
        <v>38</v>
      </c>
      <c r="F11" s="354"/>
      <c r="G11" s="351" t="s">
        <v>319</v>
      </c>
      <c r="H11" s="352"/>
      <c r="I11" s="352"/>
      <c r="J11" s="352"/>
      <c r="K11" s="352"/>
      <c r="L11" s="353"/>
      <c r="M11" s="351" t="s">
        <v>320</v>
      </c>
      <c r="N11" s="352"/>
      <c r="O11" s="352"/>
      <c r="P11" s="352"/>
      <c r="Q11" s="352"/>
      <c r="R11" s="353"/>
      <c r="S11" s="72"/>
    </row>
    <row r="12" spans="1:19" x14ac:dyDescent="0.25">
      <c r="A12" s="162"/>
      <c r="B12" s="89"/>
      <c r="C12" s="366"/>
      <c r="D12" s="366"/>
      <c r="E12" s="364"/>
      <c r="F12" s="355"/>
      <c r="G12" s="149">
        <v>1</v>
      </c>
      <c r="H12" s="90">
        <v>2</v>
      </c>
      <c r="I12" s="90">
        <v>3</v>
      </c>
      <c r="J12" s="90">
        <v>4</v>
      </c>
      <c r="K12" s="90">
        <v>5</v>
      </c>
      <c r="L12" s="150">
        <v>6</v>
      </c>
      <c r="M12" s="149">
        <v>1</v>
      </c>
      <c r="N12" s="90">
        <v>2</v>
      </c>
      <c r="O12" s="90">
        <v>3</v>
      </c>
      <c r="P12" s="90">
        <v>4</v>
      </c>
      <c r="Q12" s="90">
        <v>5</v>
      </c>
      <c r="R12" s="150">
        <v>6</v>
      </c>
      <c r="S12" s="72"/>
    </row>
    <row r="13" spans="1:19" x14ac:dyDescent="0.25">
      <c r="A13" s="62">
        <f>+'IPV VIVIENDA'!A10</f>
        <v>1</v>
      </c>
      <c r="B13" s="76" t="str">
        <f>+'IPV VIVIENDA'!B10</f>
        <v>Preparación de terreno y replanteo</v>
      </c>
      <c r="C13" s="38">
        <f>+'IPV VIVIENDA'!F10</f>
        <v>19110.865999999998</v>
      </c>
      <c r="D13" s="38">
        <f>+(C13*'IPV VIVIENDA'!$F$55)/'Plan de Trabajos'!$C$51</f>
        <v>26796.953051491273</v>
      </c>
      <c r="E13" s="181">
        <f>+D13/$D$51</f>
        <v>5.7241711956536462E-3</v>
      </c>
      <c r="F13" s="157"/>
      <c r="G13" s="152">
        <v>1</v>
      </c>
      <c r="H13" s="148"/>
      <c r="I13" s="148"/>
      <c r="J13" s="148"/>
      <c r="K13" s="148"/>
      <c r="L13" s="153"/>
      <c r="M13" s="262">
        <f>+G13*E13</f>
        <v>5.7241711956536462E-3</v>
      </c>
      <c r="N13" s="190"/>
      <c r="O13" s="191"/>
      <c r="P13" s="191"/>
      <c r="Q13" s="191"/>
      <c r="R13" s="192"/>
      <c r="S13" s="72"/>
    </row>
    <row r="14" spans="1:19" ht="13.5" customHeight="1" x14ac:dyDescent="0.25">
      <c r="A14" s="62">
        <f>+'IPV VIVIENDA'!A11</f>
        <v>2</v>
      </c>
      <c r="B14" s="76" t="str">
        <f>+'IPV VIVIENDA'!B11</f>
        <v>Excavaciónes, explanación y/o retiro de material proveniente de exc p/fund</v>
      </c>
      <c r="C14" s="38">
        <f>+'IPV VIVIENDA'!F11</f>
        <v>96109.572800000024</v>
      </c>
      <c r="D14" s="38">
        <f>+(C14*'IPV VIVIENDA'!$F$55)/'Plan de Trabajos'!$C$51</f>
        <v>134763.3179009514</v>
      </c>
      <c r="E14" s="181">
        <f t="shared" ref="E14:E50" si="0">+D14/$D$51</f>
        <v>2.8787164760002888E-2</v>
      </c>
      <c r="F14" s="158"/>
      <c r="G14" s="152">
        <v>1</v>
      </c>
      <c r="H14" s="148"/>
      <c r="I14" s="148"/>
      <c r="J14" s="148"/>
      <c r="K14" s="148"/>
      <c r="L14" s="153"/>
      <c r="M14" s="262">
        <f t="shared" ref="M14:M16" si="1">+G14*E14</f>
        <v>2.8787164760002888E-2</v>
      </c>
      <c r="N14" s="193"/>
      <c r="O14" s="194"/>
      <c r="P14" s="194"/>
      <c r="Q14" s="194"/>
      <c r="R14" s="195"/>
      <c r="S14" s="72"/>
    </row>
    <row r="15" spans="1:19" ht="13.5" customHeight="1" x14ac:dyDescent="0.25">
      <c r="A15" s="62">
        <f>+'IPV VIVIENDA'!A12</f>
        <v>3</v>
      </c>
      <c r="B15" s="76" t="str">
        <f>+'IPV VIVIENDA'!B12</f>
        <v>Cimiento Hormigón Ciclópeo</v>
      </c>
      <c r="C15" s="38">
        <f>+'IPV VIVIENDA'!F12</f>
        <v>728014.90107080003</v>
      </c>
      <c r="D15" s="38">
        <f>+(C15*'IPV VIVIENDA'!$F$55)/'Plan de Trabajos'!$C$51</f>
        <v>1020810.9420462839</v>
      </c>
      <c r="E15" s="181">
        <f t="shared" si="0"/>
        <v>0.21805824637753796</v>
      </c>
      <c r="F15" s="158"/>
      <c r="G15" s="152">
        <v>1</v>
      </c>
      <c r="H15" s="148"/>
      <c r="I15" s="148"/>
      <c r="J15" s="148"/>
      <c r="K15" s="148"/>
      <c r="L15" s="153"/>
      <c r="M15" s="262">
        <f t="shared" si="1"/>
        <v>0.21805824637753796</v>
      </c>
      <c r="N15" s="193"/>
      <c r="O15" s="194"/>
      <c r="P15" s="194"/>
      <c r="Q15" s="194"/>
      <c r="R15" s="195"/>
      <c r="S15" s="72"/>
    </row>
    <row r="16" spans="1:19" ht="13.5" customHeight="1" x14ac:dyDescent="0.25">
      <c r="A16" s="62">
        <f>+'IPV VIVIENDA'!A13</f>
        <v>4</v>
      </c>
      <c r="B16" s="76" t="str">
        <f>+'IPV VIVIENDA'!B13</f>
        <v>Hormigón de Limpieza (e= 5 cm)</v>
      </c>
      <c r="C16" s="38">
        <f>+'IPV VIVIENDA'!F13</f>
        <v>6408.4143228000003</v>
      </c>
      <c r="D16" s="38">
        <f>+(C16*'IPV VIVIENDA'!$F$55)/'Plan de Trabajos'!$C$51</f>
        <v>8985.7768738777122</v>
      </c>
      <c r="E16" s="181">
        <f t="shared" si="0"/>
        <v>1.9194766305402399E-3</v>
      </c>
      <c r="F16" s="158"/>
      <c r="G16" s="152">
        <v>1</v>
      </c>
      <c r="H16" s="148"/>
      <c r="I16" s="148"/>
      <c r="J16" s="148"/>
      <c r="K16" s="148"/>
      <c r="L16" s="153"/>
      <c r="M16" s="262">
        <f t="shared" si="1"/>
        <v>1.9194766305402399E-3</v>
      </c>
      <c r="N16" s="193"/>
      <c r="O16" s="194"/>
      <c r="P16" s="194"/>
      <c r="Q16" s="194"/>
      <c r="R16" s="195"/>
      <c r="S16" s="72"/>
    </row>
    <row r="17" spans="1:19" ht="13.5" customHeight="1" x14ac:dyDescent="0.25">
      <c r="A17" s="62">
        <f>+'IPV VIVIENDA'!A14</f>
        <v>5</v>
      </c>
      <c r="B17" s="76" t="str">
        <f>+'IPV VIVIENDA'!B14</f>
        <v>Bases de Hormigón Armado</v>
      </c>
      <c r="C17" s="38">
        <f>+'IPV VIVIENDA'!F14</f>
        <v>281460.52730097302</v>
      </c>
      <c r="D17" s="38">
        <f>+(C17*'IPV VIVIENDA'!$F$55)/'Plan de Trabajos'!$C$51</f>
        <v>394659.48512914864</v>
      </c>
      <c r="E17" s="181">
        <f t="shared" si="0"/>
        <v>8.4304303273839948E-2</v>
      </c>
      <c r="F17" s="158"/>
      <c r="G17" s="152">
        <v>1</v>
      </c>
      <c r="H17" s="148"/>
      <c r="I17" s="148"/>
      <c r="J17" s="148"/>
      <c r="K17" s="148"/>
      <c r="L17" s="153"/>
      <c r="M17" s="262">
        <f>+G17*E17</f>
        <v>8.4304303273839948E-2</v>
      </c>
      <c r="N17" s="193"/>
      <c r="O17" s="194"/>
      <c r="P17" s="194"/>
      <c r="Q17" s="194"/>
      <c r="R17" s="195"/>
      <c r="S17" s="72"/>
    </row>
    <row r="18" spans="1:19" ht="13.5" customHeight="1" x14ac:dyDescent="0.25">
      <c r="A18" s="62">
        <f>+'IPV VIVIENDA'!A15</f>
        <v>6</v>
      </c>
      <c r="B18" s="76" t="str">
        <f>+'IPV VIVIENDA'!B15</f>
        <v>Vigas de fundación y arriostramiento</v>
      </c>
      <c r="C18" s="38">
        <f>+'IPV VIVIENDA'!F15</f>
        <v>14019.64622923784</v>
      </c>
      <c r="D18" s="38">
        <f>+(C18*'IPV VIVIENDA'!$F$55)/'Plan de Trabajos'!$C$51</f>
        <v>19658.125477066456</v>
      </c>
      <c r="E18" s="181">
        <f t="shared" si="0"/>
        <v>4.1992265090790501E-3</v>
      </c>
      <c r="F18" s="158"/>
      <c r="G18" s="152"/>
      <c r="H18" s="148">
        <v>1</v>
      </c>
      <c r="I18" s="148"/>
      <c r="J18" s="148"/>
      <c r="K18" s="148"/>
      <c r="L18" s="153"/>
      <c r="M18" s="185"/>
      <c r="N18" s="263">
        <f>E18*H18</f>
        <v>4.1992265090790501E-3</v>
      </c>
      <c r="O18" s="194"/>
      <c r="P18" s="194"/>
      <c r="Q18" s="194"/>
      <c r="R18" s="195"/>
      <c r="S18" s="72"/>
    </row>
    <row r="19" spans="1:19" ht="13.5" customHeight="1" x14ac:dyDescent="0.25">
      <c r="A19" s="62">
        <f>+'IPV VIVIENDA'!A16</f>
        <v>7</v>
      </c>
      <c r="B19" s="76" t="str">
        <f>+'IPV VIVIENDA'!B16</f>
        <v>Relleno bajo contrapiso interior, veredines perimetrales, lavadero y vereda de acceso</v>
      </c>
      <c r="C19" s="38">
        <f>+'IPV VIVIENDA'!F16</f>
        <v>18708.669966000001</v>
      </c>
      <c r="D19" s="38">
        <f>+(C19*'IPV VIVIENDA'!$F$55)/'Plan de Trabajos'!$C$51</f>
        <v>26233.000154715486</v>
      </c>
      <c r="E19" s="181">
        <f t="shared" si="0"/>
        <v>5.6037036588696557E-3</v>
      </c>
      <c r="F19" s="158"/>
      <c r="G19" s="152"/>
      <c r="H19" s="148">
        <v>1</v>
      </c>
      <c r="I19" s="148"/>
      <c r="J19" s="148"/>
      <c r="K19" s="148"/>
      <c r="L19" s="153"/>
      <c r="M19" s="185"/>
      <c r="N19" s="263">
        <f>E19*H19</f>
        <v>5.6037036588696557E-3</v>
      </c>
      <c r="O19" s="194"/>
      <c r="P19" s="194"/>
      <c r="Q19" s="194"/>
      <c r="R19" s="195"/>
      <c r="S19" s="72"/>
    </row>
    <row r="20" spans="1:19" ht="13.5" customHeight="1" x14ac:dyDescent="0.25">
      <c r="A20" s="62">
        <f>+'IPV VIVIENDA'!A17</f>
        <v>8</v>
      </c>
      <c r="B20" s="76" t="str">
        <f>+'IPV VIVIENDA'!B17</f>
        <v>Contrapiso Hormigón fratazado e=10cm (apto para recibir cerámico)</v>
      </c>
      <c r="C20" s="38">
        <f>+'IPV VIVIENDA'!F17</f>
        <v>7803.0261665791804</v>
      </c>
      <c r="D20" s="38">
        <f>+(C20*'IPV VIVIENDA'!$F$55)/'Plan de Trabajos'!$C$51</f>
        <v>10941.279471342652</v>
      </c>
      <c r="E20" s="181">
        <f t="shared" si="0"/>
        <v>2.3371969444851031E-3</v>
      </c>
      <c r="F20" s="158"/>
      <c r="G20" s="152"/>
      <c r="H20" s="148">
        <v>1</v>
      </c>
      <c r="I20" s="148"/>
      <c r="J20" s="148"/>
      <c r="K20" s="148"/>
      <c r="L20" s="153"/>
      <c r="M20" s="185"/>
      <c r="N20" s="263">
        <f t="shared" ref="N20:N24" si="2">E20*H20</f>
        <v>2.3371969444851031E-3</v>
      </c>
      <c r="O20" s="194"/>
      <c r="P20" s="194"/>
      <c r="Q20" s="194"/>
      <c r="R20" s="195"/>
      <c r="S20" s="72"/>
    </row>
    <row r="21" spans="1:19" ht="13.5" customHeight="1" x14ac:dyDescent="0.25">
      <c r="A21" s="62">
        <f>+'IPV VIVIENDA'!A18</f>
        <v>9</v>
      </c>
      <c r="B21" s="76" t="str">
        <f>+'IPV VIVIENDA'!B18</f>
        <v>Contrapiso Hormigón fratazado e=7cm en zonas de guardar (apto para recibir cerámico)(Veredines y cochera)</v>
      </c>
      <c r="C21" s="38">
        <f>+'IPV VIVIENDA'!F18</f>
        <v>1048.6132725053801</v>
      </c>
      <c r="D21" s="38">
        <f>+(C21*'IPV VIVIENDA'!$F$55)/'Plan de Trabajos'!$C$51</f>
        <v>1470.3488911751722</v>
      </c>
      <c r="E21" s="181">
        <f t="shared" si="0"/>
        <v>3.1408529000493253E-4</v>
      </c>
      <c r="F21" s="158"/>
      <c r="G21" s="152"/>
      <c r="H21" s="148">
        <v>1</v>
      </c>
      <c r="I21" s="148"/>
      <c r="J21" s="148"/>
      <c r="K21" s="148"/>
      <c r="L21" s="153"/>
      <c r="M21" s="185"/>
      <c r="N21" s="263">
        <f t="shared" si="2"/>
        <v>3.1408529000493253E-4</v>
      </c>
      <c r="O21" s="194"/>
      <c r="P21" s="194"/>
      <c r="Q21" s="194"/>
      <c r="R21" s="195"/>
      <c r="S21" s="72"/>
    </row>
    <row r="22" spans="1:19" ht="13.5" customHeight="1" x14ac:dyDescent="0.25">
      <c r="A22" s="62">
        <f>+'IPV VIVIENDA'!A19</f>
        <v>10</v>
      </c>
      <c r="B22" s="76" t="str">
        <f>+'IPV VIVIENDA'!B19</f>
        <v>Capa Aisladora Horizontal y vertical</v>
      </c>
      <c r="C22" s="38">
        <f>+'IPV VIVIENDA'!F19</f>
        <v>3029.2877969289002</v>
      </c>
      <c r="D22" s="38">
        <f>+(C22*'IPV VIVIENDA'!$F$55)/'Plan de Trabajos'!$C$51</f>
        <v>4247.6192797207186</v>
      </c>
      <c r="E22" s="181">
        <f t="shared" si="0"/>
        <v>9.0734569278678968E-4</v>
      </c>
      <c r="F22" s="158"/>
      <c r="G22" s="152"/>
      <c r="H22" s="148">
        <v>1</v>
      </c>
      <c r="I22" s="148"/>
      <c r="J22" s="148"/>
      <c r="K22" s="148"/>
      <c r="L22" s="153"/>
      <c r="M22" s="185"/>
      <c r="N22" s="263">
        <f t="shared" si="2"/>
        <v>9.0734569278678968E-4</v>
      </c>
      <c r="O22" s="194"/>
      <c r="P22" s="194"/>
      <c r="Q22" s="194"/>
      <c r="R22" s="195"/>
      <c r="S22" s="72"/>
    </row>
    <row r="23" spans="1:19" ht="13.5" customHeight="1" x14ac:dyDescent="0.25">
      <c r="A23" s="62">
        <f>+'IPV VIVIENDA'!A20</f>
        <v>11</v>
      </c>
      <c r="B23" s="76" t="str">
        <f>+'IPV VIVIENDA'!B20</f>
        <v>Mampostería de ladrillón de 0,20 m</v>
      </c>
      <c r="C23" s="38">
        <f>+'IPV VIVIENDA'!F20</f>
        <v>1269359.2307928002</v>
      </c>
      <c r="D23" s="38">
        <f>+(C23*'IPV VIVIENDA'!$F$55)/'Plan de Trabajos'!$C$51</f>
        <v>1779875.3710601993</v>
      </c>
      <c r="E23" s="181">
        <f t="shared" si="0"/>
        <v>0.38020409676051398</v>
      </c>
      <c r="F23" s="158"/>
      <c r="G23" s="152"/>
      <c r="H23" s="148">
        <v>1</v>
      </c>
      <c r="I23" s="148"/>
      <c r="J23" s="148"/>
      <c r="K23" s="148"/>
      <c r="L23" s="153"/>
      <c r="M23" s="185"/>
      <c r="N23" s="263">
        <f t="shared" si="2"/>
        <v>0.38020409676051398</v>
      </c>
      <c r="O23" s="191"/>
      <c r="P23" s="191"/>
      <c r="Q23" s="194"/>
      <c r="R23" s="195"/>
      <c r="S23" s="72"/>
    </row>
    <row r="24" spans="1:19" ht="13.5" customHeight="1" x14ac:dyDescent="0.25">
      <c r="A24" s="62">
        <f>+'IPV VIVIENDA'!A21</f>
        <v>12</v>
      </c>
      <c r="B24" s="76" t="str">
        <f>+'IPV VIVIENDA'!B21</f>
        <v>Mampostería muros de 0,10 m armada</v>
      </c>
      <c r="C24" s="38">
        <f>+'IPV VIVIENDA'!F21</f>
        <v>7813.3193898760001</v>
      </c>
      <c r="D24" s="38">
        <f>+(C24*'IPV VIVIENDA'!$F$55)/'Plan de Trabajos'!$C$51</f>
        <v>10955.712465715245</v>
      </c>
      <c r="E24" s="181">
        <f t="shared" si="0"/>
        <v>2.3402800162991215E-3</v>
      </c>
      <c r="F24" s="158"/>
      <c r="G24" s="152"/>
      <c r="H24" s="148">
        <v>1</v>
      </c>
      <c r="I24" s="148"/>
      <c r="J24" s="148"/>
      <c r="K24" s="148"/>
      <c r="L24" s="153"/>
      <c r="M24" s="185"/>
      <c r="N24" s="263">
        <f t="shared" si="2"/>
        <v>2.3402800162991215E-3</v>
      </c>
      <c r="O24" s="191"/>
      <c r="P24" s="191"/>
      <c r="Q24" s="191"/>
      <c r="R24" s="192"/>
      <c r="S24" s="72"/>
    </row>
    <row r="25" spans="1:19" ht="13.5" customHeight="1" x14ac:dyDescent="0.25">
      <c r="A25" s="62">
        <f>+'IPV VIVIENDA'!A22</f>
        <v>13</v>
      </c>
      <c r="B25" s="76" t="str">
        <f>+'IPV VIVIENDA'!B22</f>
        <v>Columnas de Encadenado, enmarcado y carga</v>
      </c>
      <c r="C25" s="38">
        <f>+'IPV VIVIENDA'!F22</f>
        <v>31536.524121709572</v>
      </c>
      <c r="D25" s="38">
        <f>+(C25*'IPV VIVIENDA'!$F$55)/'Plan de Trabajos'!$C$51</f>
        <v>44220.013697792325</v>
      </c>
      <c r="E25" s="181">
        <f t="shared" si="0"/>
        <v>9.4459593295524325E-3</v>
      </c>
      <c r="F25" s="158"/>
      <c r="G25" s="152"/>
      <c r="H25" s="148"/>
      <c r="I25" s="148">
        <v>1</v>
      </c>
      <c r="J25" s="148"/>
      <c r="K25" s="148"/>
      <c r="L25" s="153"/>
      <c r="M25" s="186"/>
      <c r="N25" s="190"/>
      <c r="O25" s="263">
        <f>I25*E25</f>
        <v>9.4459593295524325E-3</v>
      </c>
      <c r="P25" s="191"/>
      <c r="Q25" s="191"/>
      <c r="R25" s="192"/>
      <c r="S25" s="72"/>
    </row>
    <row r="26" spans="1:19" ht="13.5" customHeight="1" x14ac:dyDescent="0.25">
      <c r="A26" s="62">
        <f>+'IPV VIVIENDA'!A23</f>
        <v>14</v>
      </c>
      <c r="B26" s="76" t="str">
        <f>+'IPV VIVIENDA'!B23</f>
        <v>Vigas de Encadenado Superior, Dintel y Carga</v>
      </c>
      <c r="C26" s="38">
        <f>+'IPV VIVIENDA'!F23</f>
        <v>25625.137893600004</v>
      </c>
      <c r="D26" s="38">
        <f>+(C26*'IPV VIVIENDA'!$F$55)/'Plan de Trabajos'!$C$51</f>
        <v>35931.161731383043</v>
      </c>
      <c r="E26" s="181">
        <f t="shared" si="0"/>
        <v>7.6753547544730783E-3</v>
      </c>
      <c r="F26" s="158"/>
      <c r="G26" s="152"/>
      <c r="H26" s="148"/>
      <c r="I26" s="148">
        <v>1</v>
      </c>
      <c r="J26" s="148"/>
      <c r="K26" s="148"/>
      <c r="L26" s="153"/>
      <c r="M26" s="186"/>
      <c r="N26" s="194"/>
      <c r="O26" s="263">
        <f t="shared" ref="O26:O28" si="3">I26*E26</f>
        <v>7.6753547544730783E-3</v>
      </c>
      <c r="P26" s="191"/>
      <c r="Q26" s="191"/>
      <c r="R26" s="192"/>
      <c r="S26" s="72"/>
    </row>
    <row r="27" spans="1:19" ht="13.5" customHeight="1" x14ac:dyDescent="0.25">
      <c r="A27" s="62">
        <f>+'IPV VIVIENDA'!A24</f>
        <v>15</v>
      </c>
      <c r="B27" s="76" t="str">
        <f>+'IPV VIVIENDA'!B24</f>
        <v>Losa de Hº Aº vista s/oquedades (incluye acceso)</v>
      </c>
      <c r="C27" s="38">
        <f>+'IPV VIVIENDA'!F24</f>
        <v>459555.88364160008</v>
      </c>
      <c r="D27" s="38">
        <f>+(C27*'IPV VIVIENDA'!$F$55)/'Plan de Trabajos'!$C$51</f>
        <v>644381.9677496847</v>
      </c>
      <c r="E27" s="260">
        <f t="shared" si="0"/>
        <v>0.13764821290329837</v>
      </c>
      <c r="F27" s="158"/>
      <c r="G27" s="152"/>
      <c r="H27" s="148"/>
      <c r="I27" s="148">
        <v>1</v>
      </c>
      <c r="J27" s="148"/>
      <c r="K27" s="148"/>
      <c r="L27" s="153"/>
      <c r="M27" s="186"/>
      <c r="N27" s="194"/>
      <c r="O27" s="263">
        <f t="shared" si="3"/>
        <v>0.13764821290329837</v>
      </c>
      <c r="P27" s="191"/>
      <c r="Q27" s="191"/>
      <c r="R27" s="192"/>
      <c r="S27" s="72"/>
    </row>
    <row r="28" spans="1:19" x14ac:dyDescent="0.25">
      <c r="A28" s="62">
        <f>+'IPV VIVIENDA'!A25</f>
        <v>16</v>
      </c>
      <c r="B28" s="76" t="str">
        <f>+'IPV VIVIENDA'!B25</f>
        <v>Base de tanque de reserva</v>
      </c>
      <c r="C28" s="38">
        <f>+'IPV VIVIENDA'!F25</f>
        <v>9253.8311205000009</v>
      </c>
      <c r="D28" s="38">
        <f>+(C28*'IPV VIVIENDA'!$F$55)/'Plan de Trabajos'!$C$51</f>
        <v>12975.575156168614</v>
      </c>
      <c r="E28" s="181">
        <f t="shared" si="0"/>
        <v>2.7717484675686293E-3</v>
      </c>
      <c r="F28" s="158"/>
      <c r="G28" s="152"/>
      <c r="H28" s="148"/>
      <c r="I28" s="148">
        <v>1</v>
      </c>
      <c r="J28" s="148"/>
      <c r="K28" s="148"/>
      <c r="L28" s="153"/>
      <c r="M28" s="185"/>
      <c r="N28" s="191"/>
      <c r="O28" s="263">
        <f t="shared" si="3"/>
        <v>2.7717484675686293E-3</v>
      </c>
      <c r="P28" s="191"/>
      <c r="Q28" s="191"/>
      <c r="R28" s="192"/>
      <c r="S28" s="72"/>
    </row>
    <row r="29" spans="1:19" x14ac:dyDescent="0.25">
      <c r="A29" s="62">
        <f>+'IPV VIVIENDA'!A26</f>
        <v>17</v>
      </c>
      <c r="B29" s="76" t="str">
        <f>+'IPV VIVIENDA'!B26</f>
        <v>Cubierta de Techo (aislación térmica e hidráulica)</v>
      </c>
      <c r="C29" s="38">
        <f>+'IPV VIVIENDA'!F26</f>
        <v>57045.627850994853</v>
      </c>
      <c r="D29" s="38">
        <f>+(C29*'IPV VIVIENDA'!$F$55)/'Plan de Trabajos'!$C$51</f>
        <v>79988.474165218489</v>
      </c>
      <c r="E29" s="181">
        <f t="shared" si="0"/>
        <v>1.7086559017401002E-2</v>
      </c>
      <c r="F29" s="158"/>
      <c r="G29" s="152"/>
      <c r="H29" s="148"/>
      <c r="I29" s="148"/>
      <c r="J29" s="148">
        <v>1</v>
      </c>
      <c r="K29" s="148"/>
      <c r="L29" s="153"/>
      <c r="M29" s="185"/>
      <c r="N29" s="191"/>
      <c r="O29" s="191"/>
      <c r="P29" s="263">
        <f>J29*E29</f>
        <v>1.7086559017401002E-2</v>
      </c>
      <c r="Q29" s="191"/>
      <c r="R29" s="192"/>
      <c r="S29" s="72"/>
    </row>
    <row r="30" spans="1:19" x14ac:dyDescent="0.25">
      <c r="A30" s="62">
        <f>+'IPV VIVIENDA'!A27</f>
        <v>18</v>
      </c>
      <c r="B30" s="76" t="str">
        <f>+'IPV VIVIENDA'!B27</f>
        <v>Aislación hidráulica con membrana con al esp=4mm, s/losa ext</v>
      </c>
      <c r="C30" s="38">
        <f>+'IPV VIVIENDA'!F27</f>
        <v>23727.511641600002</v>
      </c>
      <c r="D30" s="38">
        <f>+(C30*'IPV VIVIENDA'!$F$55)/'Plan de Trabajos'!$C$51</f>
        <v>33270.340312608962</v>
      </c>
      <c r="E30" s="181">
        <f t="shared" si="0"/>
        <v>7.1069693379349382E-3</v>
      </c>
      <c r="F30" s="158"/>
      <c r="G30" s="152"/>
      <c r="H30" s="148"/>
      <c r="I30" s="148"/>
      <c r="J30" s="148">
        <v>1</v>
      </c>
      <c r="K30" s="148"/>
      <c r="L30" s="153"/>
      <c r="M30" s="185"/>
      <c r="N30" s="191"/>
      <c r="O30" s="191"/>
      <c r="P30" s="263">
        <f t="shared" ref="P30:P38" si="4">J30*E30</f>
        <v>7.1069693379349382E-3</v>
      </c>
      <c r="Q30" s="191"/>
      <c r="R30" s="192"/>
      <c r="S30" s="72"/>
    </row>
    <row r="31" spans="1:19" x14ac:dyDescent="0.25">
      <c r="A31" s="62">
        <f>+'IPV VIVIENDA'!A28</f>
        <v>19</v>
      </c>
      <c r="B31" s="76" t="str">
        <f>+'IPV VIVIENDA'!B28</f>
        <v>Piso cerámico - 1º calidad Alto tránsito - incl umbrales (no incluye zona de guardado placares - bajo mesada)</v>
      </c>
      <c r="C31" s="38">
        <f>+'IPV VIVIENDA'!F28</f>
        <v>10252.535780136001</v>
      </c>
      <c r="D31" s="38">
        <f>+(C31*'IPV VIVIENDA'!$F$55)/'Plan de Trabajos'!$C$51</f>
        <v>14375.942982334705</v>
      </c>
      <c r="E31" s="181">
        <f t="shared" si="0"/>
        <v>3.0708849088818316E-3</v>
      </c>
      <c r="F31" s="158"/>
      <c r="G31" s="152"/>
      <c r="H31" s="148"/>
      <c r="I31" s="148"/>
      <c r="J31" s="148">
        <v>1</v>
      </c>
      <c r="K31" s="148"/>
      <c r="L31" s="153"/>
      <c r="M31" s="185"/>
      <c r="N31" s="191"/>
      <c r="O31" s="191"/>
      <c r="P31" s="263">
        <f t="shared" si="4"/>
        <v>3.0708849088818316E-3</v>
      </c>
      <c r="Q31" s="191"/>
      <c r="R31" s="192"/>
      <c r="S31" s="72"/>
    </row>
    <row r="32" spans="1:19" x14ac:dyDescent="0.25">
      <c r="A32" s="62">
        <f>+'IPV VIVIENDA'!A29</f>
        <v>20</v>
      </c>
      <c r="B32" s="76" t="str">
        <f>+'IPV VIVIENDA'!B29</f>
        <v>Zócalo Cerámico</v>
      </c>
      <c r="C32" s="38">
        <f>+'IPV VIVIENDA'!F29</f>
        <v>4728.3997594774</v>
      </c>
      <c r="D32" s="38">
        <f>+(C32*'IPV VIVIENDA'!$F$55)/'Plan de Trabajos'!$C$51</f>
        <v>6630.0871118764862</v>
      </c>
      <c r="E32" s="181">
        <f t="shared" si="0"/>
        <v>1.4162712304474411E-3</v>
      </c>
      <c r="F32" s="158"/>
      <c r="G32" s="152"/>
      <c r="H32" s="148"/>
      <c r="I32" s="148"/>
      <c r="J32" s="148">
        <v>1</v>
      </c>
      <c r="K32" s="148"/>
      <c r="L32" s="153"/>
      <c r="M32" s="185"/>
      <c r="N32" s="191"/>
      <c r="O32" s="191"/>
      <c r="P32" s="263">
        <f t="shared" si="4"/>
        <v>1.4162712304474411E-3</v>
      </c>
      <c r="Q32" s="191"/>
      <c r="R32" s="192"/>
      <c r="S32" s="72"/>
    </row>
    <row r="33" spans="1:19" x14ac:dyDescent="0.25">
      <c r="A33" s="62">
        <f>+'IPV VIVIENDA'!A30</f>
        <v>21</v>
      </c>
      <c r="B33" s="76" t="str">
        <f>+'IPV VIVIENDA'!B30</f>
        <v>Carpintería aluminio, metálica y madera (incluído premarcos con antepechos metálicos, mosquiteros y cierre base tº de reserva)</v>
      </c>
      <c r="C33" s="38">
        <f>+'IPV VIVIENDA'!F30</f>
        <v>19614.875599999999</v>
      </c>
      <c r="D33" s="38">
        <f>+(C33*'IPV VIVIENDA'!$F$55)/'Plan de Trabajos'!$C$51</f>
        <v>27503.667314921353</v>
      </c>
      <c r="E33" s="181">
        <f t="shared" si="0"/>
        <v>5.8751343824947309E-3</v>
      </c>
      <c r="F33" s="158"/>
      <c r="G33" s="152"/>
      <c r="H33" s="148"/>
      <c r="I33" s="148"/>
      <c r="J33" s="148">
        <v>1</v>
      </c>
      <c r="K33" s="148"/>
      <c r="L33" s="153"/>
      <c r="M33" s="185"/>
      <c r="N33" s="191"/>
      <c r="O33" s="191"/>
      <c r="P33" s="263">
        <f t="shared" si="4"/>
        <v>5.8751343824947309E-3</v>
      </c>
      <c r="Q33" s="191"/>
      <c r="R33" s="192"/>
      <c r="S33" s="72"/>
    </row>
    <row r="34" spans="1:19" x14ac:dyDescent="0.25">
      <c r="A34" s="62">
        <f>+'IPV VIVIENDA'!A31</f>
        <v>22</v>
      </c>
      <c r="B34" s="76" t="str">
        <f>+'IPV VIVIENDA'!B31</f>
        <v>Jaharro Bajo Revestimiento cerámico</v>
      </c>
      <c r="C34" s="38">
        <f>+'IPV VIVIENDA'!F31</f>
        <v>2561.7764998952007</v>
      </c>
      <c r="D34" s="38">
        <f>+(C34*'IPV VIVIENDA'!$F$55)/'Plan de Trabajos'!$C$51</f>
        <v>3592.0823575501677</v>
      </c>
      <c r="E34" s="181">
        <f t="shared" si="0"/>
        <v>7.6731463924254015E-4</v>
      </c>
      <c r="F34" s="158"/>
      <c r="G34" s="152"/>
      <c r="H34" s="148"/>
      <c r="I34" s="148"/>
      <c r="J34" s="148">
        <v>1</v>
      </c>
      <c r="K34" s="148"/>
      <c r="L34" s="153"/>
      <c r="M34" s="185"/>
      <c r="N34" s="191"/>
      <c r="O34" s="191"/>
      <c r="P34" s="263">
        <f t="shared" si="4"/>
        <v>7.6731463924254015E-4</v>
      </c>
      <c r="Q34" s="191"/>
      <c r="R34" s="192"/>
      <c r="S34" s="72"/>
    </row>
    <row r="35" spans="1:19" x14ac:dyDescent="0.25">
      <c r="A35" s="62">
        <f>+'IPV VIVIENDA'!A32</f>
        <v>23</v>
      </c>
      <c r="B35" s="76" t="str">
        <f>+'IPV VIVIENDA'!B32</f>
        <v>Jaharro y enlucido interior a la cal</v>
      </c>
      <c r="C35" s="38">
        <f>+'IPV VIVIENDA'!F32</f>
        <v>24014.349887500004</v>
      </c>
      <c r="D35" s="38">
        <f>+(C35*'IPV VIVIENDA'!$F$55)/'Plan de Trabajos'!$C$51</f>
        <v>33672.540349423332</v>
      </c>
      <c r="E35" s="181">
        <f t="shared" si="0"/>
        <v>7.1928843992928385E-3</v>
      </c>
      <c r="F35" s="158"/>
      <c r="G35" s="152"/>
      <c r="H35" s="148"/>
      <c r="I35" s="148"/>
      <c r="J35" s="148">
        <v>1</v>
      </c>
      <c r="K35" s="148"/>
      <c r="L35" s="153"/>
      <c r="M35" s="185"/>
      <c r="N35" s="191"/>
      <c r="O35" s="191"/>
      <c r="P35" s="263">
        <f t="shared" si="4"/>
        <v>7.1928843992928385E-3</v>
      </c>
      <c r="Q35" s="191"/>
      <c r="R35" s="192"/>
      <c r="S35" s="72"/>
    </row>
    <row r="36" spans="1:19" x14ac:dyDescent="0.25">
      <c r="A36" s="62">
        <f>+'IPV VIVIENDA'!A33</f>
        <v>24</v>
      </c>
      <c r="B36" s="76" t="str">
        <f>+'IPV VIVIENDA'!B33</f>
        <v>Cielorraso interior a la cal</v>
      </c>
      <c r="C36" s="38">
        <f>+'IPV VIVIENDA'!F33</f>
        <v>11097.991845240002</v>
      </c>
      <c r="D36" s="38">
        <f>+(C36*'IPV VIVIENDA'!$F$55)/'Plan de Trabajos'!$C$51</f>
        <v>15561.428061016668</v>
      </c>
      <c r="E36" s="181">
        <f t="shared" si="0"/>
        <v>3.3241196526688998E-3</v>
      </c>
      <c r="F36" s="158"/>
      <c r="G36" s="152"/>
      <c r="H36" s="148"/>
      <c r="I36" s="148"/>
      <c r="J36" s="148">
        <v>1</v>
      </c>
      <c r="K36" s="148"/>
      <c r="L36" s="153"/>
      <c r="M36" s="185"/>
      <c r="N36" s="191"/>
      <c r="O36" s="191"/>
      <c r="P36" s="263">
        <f t="shared" si="4"/>
        <v>3.3241196526688998E-3</v>
      </c>
      <c r="Q36" s="191"/>
      <c r="R36" s="192"/>
      <c r="S36" s="72"/>
    </row>
    <row r="37" spans="1:19" s="77" customFormat="1" x14ac:dyDescent="0.25">
      <c r="A37" s="62">
        <f>+'IPV VIVIENDA'!A34</f>
        <v>25</v>
      </c>
      <c r="B37" s="76" t="str">
        <f>+'IPV VIVIENDA'!B34</f>
        <v>Revestimiento Cerámico</v>
      </c>
      <c r="C37" s="38">
        <f>+'IPV VIVIENDA'!F34</f>
        <v>4561.9025625366676</v>
      </c>
      <c r="D37" s="38">
        <f>+(C37*'IPV VIVIENDA'!$F$55)/'Plan de Trabajos'!$C$51</f>
        <v>6396.6273843253794</v>
      </c>
      <c r="E37" s="181">
        <f t="shared" si="0"/>
        <v>1.3664012528710604E-3</v>
      </c>
      <c r="F37" s="158"/>
      <c r="G37" s="152"/>
      <c r="H37" s="148"/>
      <c r="I37" s="148"/>
      <c r="J37" s="148">
        <v>1</v>
      </c>
      <c r="K37" s="148"/>
      <c r="L37" s="153"/>
      <c r="M37" s="185"/>
      <c r="N37" s="191"/>
      <c r="O37" s="191"/>
      <c r="P37" s="263">
        <f t="shared" si="4"/>
        <v>1.3664012528710604E-3</v>
      </c>
      <c r="Q37" s="191"/>
      <c r="R37" s="192"/>
      <c r="S37" s="78"/>
    </row>
    <row r="38" spans="1:19" s="77" customFormat="1" x14ac:dyDescent="0.25">
      <c r="A38" s="62">
        <f>+'IPV VIVIENDA'!A35</f>
        <v>26</v>
      </c>
      <c r="B38" s="76" t="str">
        <f>+'IPV VIVIENDA'!B35</f>
        <v>Jaharro y enlucido exterior a la cal</v>
      </c>
      <c r="C38" s="38">
        <f>+'IPV VIVIENDA'!F35</f>
        <v>23347.655892000002</v>
      </c>
      <c r="D38" s="38">
        <f>+(C38*'IPV VIVIENDA'!$F$55)/'Plan de Trabajos'!$C$51</f>
        <v>32737.71260812031</v>
      </c>
      <c r="E38" s="181">
        <f t="shared" si="0"/>
        <v>6.9931932620436758E-3</v>
      </c>
      <c r="F38" s="158"/>
      <c r="G38" s="152"/>
      <c r="H38" s="148"/>
      <c r="I38" s="148"/>
      <c r="J38" s="148">
        <v>1</v>
      </c>
      <c r="K38" s="148"/>
      <c r="L38" s="153"/>
      <c r="M38" s="185"/>
      <c r="N38" s="191"/>
      <c r="O38" s="191"/>
      <c r="P38" s="263">
        <f t="shared" si="4"/>
        <v>6.9931932620436758E-3</v>
      </c>
      <c r="Q38" s="191"/>
      <c r="R38" s="192"/>
      <c r="S38" s="78"/>
    </row>
    <row r="39" spans="1:19" s="77" customFormat="1" x14ac:dyDescent="0.25">
      <c r="A39" s="62">
        <f>+'IPV VIVIENDA'!A36</f>
        <v>27</v>
      </c>
      <c r="B39" s="76" t="str">
        <f>+'IPV VIVIENDA'!B36</f>
        <v>Mesada, Campana y Ventilaciones</v>
      </c>
      <c r="C39" s="38">
        <f>+'IPV VIVIENDA'!F36</f>
        <v>31159</v>
      </c>
      <c r="D39" s="38">
        <f>+(C39*'IPV VIVIENDA'!$F$55)/'Plan de Trabajos'!$C$51</f>
        <v>43690.655364933053</v>
      </c>
      <c r="E39" s="181">
        <f t="shared" si="0"/>
        <v>9.3328816331699465E-3</v>
      </c>
      <c r="F39" s="158"/>
      <c r="G39" s="152"/>
      <c r="H39" s="148"/>
      <c r="I39" s="148"/>
      <c r="J39" s="148"/>
      <c r="K39" s="148">
        <v>1</v>
      </c>
      <c r="L39" s="153"/>
      <c r="M39" s="185"/>
      <c r="N39" s="191"/>
      <c r="O39" s="191"/>
      <c r="P39" s="191"/>
      <c r="Q39" s="263">
        <f>K39*E39</f>
        <v>9.3328816331699465E-3</v>
      </c>
      <c r="R39" s="192"/>
      <c r="S39" s="78"/>
    </row>
    <row r="40" spans="1:19" x14ac:dyDescent="0.25">
      <c r="A40" s="62">
        <f>+'IPV VIVIENDA'!A37</f>
        <v>28</v>
      </c>
      <c r="B40" s="76" t="str">
        <f>+'IPV VIVIENDA'!B37</f>
        <v>Pintura en Carpintería  Metálica</v>
      </c>
      <c r="C40" s="38">
        <f>+'IPV VIVIENDA'!F37</f>
        <v>12251.775145200001</v>
      </c>
      <c r="D40" s="38">
        <f>+(C40*'IPV VIVIENDA'!$F$55)/'Plan de Trabajos'!$C$51</f>
        <v>17179.244695837024</v>
      </c>
      <c r="E40" s="181">
        <f t="shared" si="0"/>
        <v>3.6697059349261891E-3</v>
      </c>
      <c r="F40" s="158"/>
      <c r="G40" s="152"/>
      <c r="H40" s="148"/>
      <c r="I40" s="148"/>
      <c r="J40" s="148"/>
      <c r="K40" s="148">
        <v>1</v>
      </c>
      <c r="L40" s="153"/>
      <c r="M40" s="185"/>
      <c r="N40" s="191"/>
      <c r="O40" s="191"/>
      <c r="P40" s="191"/>
      <c r="Q40" s="263">
        <f t="shared" ref="Q40:Q44" si="5">K40*E40</f>
        <v>3.6697059349261891E-3</v>
      </c>
      <c r="R40" s="192"/>
      <c r="S40" s="72"/>
    </row>
    <row r="41" spans="1:19" x14ac:dyDescent="0.25">
      <c r="A41" s="62">
        <f>+'IPV VIVIENDA'!A38</f>
        <v>29</v>
      </c>
      <c r="B41" s="76" t="str">
        <f>+'IPV VIVIENDA'!B38</f>
        <v>Pintura en Carpintería  Madera</v>
      </c>
      <c r="C41" s="38" t="s">
        <v>311</v>
      </c>
      <c r="D41" s="38" t="s">
        <v>311</v>
      </c>
      <c r="E41" s="181" t="s">
        <v>311</v>
      </c>
      <c r="F41" s="158"/>
      <c r="G41" s="152"/>
      <c r="H41" s="148"/>
      <c r="I41" s="148"/>
      <c r="J41" s="148"/>
      <c r="K41" s="148"/>
      <c r="L41" s="153"/>
      <c r="M41" s="185"/>
      <c r="N41" s="191"/>
      <c r="O41" s="191"/>
      <c r="P41" s="191"/>
      <c r="Q41" s="263"/>
      <c r="R41" s="192"/>
      <c r="S41" s="72"/>
    </row>
    <row r="42" spans="1:19" x14ac:dyDescent="0.25">
      <c r="A42" s="62">
        <f>+'IPV VIVIENDA'!A39</f>
        <v>30</v>
      </c>
      <c r="B42" s="76" t="str">
        <f>+'IPV VIVIENDA'!B39</f>
        <v>Pintura al Látex interior en muros</v>
      </c>
      <c r="C42" s="38">
        <f>+'IPV VIVIENDA'!F39</f>
        <v>15509.3631995</v>
      </c>
      <c r="D42" s="38">
        <f>+(C42*'IPV VIVIENDA'!$F$55)/'Plan de Trabajos'!$C$51</f>
        <v>21746.982973745304</v>
      </c>
      <c r="E42" s="181">
        <f t="shared" si="0"/>
        <v>4.645433131575962E-3</v>
      </c>
      <c r="F42" s="158"/>
      <c r="G42" s="152"/>
      <c r="H42" s="148"/>
      <c r="I42" s="148"/>
      <c r="J42" s="148"/>
      <c r="K42" s="148">
        <v>1</v>
      </c>
      <c r="L42" s="153"/>
      <c r="M42" s="185"/>
      <c r="N42" s="191"/>
      <c r="O42" s="191"/>
      <c r="P42" s="191"/>
      <c r="Q42" s="263">
        <f t="shared" si="5"/>
        <v>4.645433131575962E-3</v>
      </c>
      <c r="R42" s="192"/>
      <c r="S42" s="72"/>
    </row>
    <row r="43" spans="1:19" x14ac:dyDescent="0.25">
      <c r="A43" s="62">
        <f>+'IPV VIVIENDA'!A40</f>
        <v>31</v>
      </c>
      <c r="B43" s="76" t="str">
        <f>+'IPV VIVIENDA'!B40</f>
        <v>Pintura al Látex interior en cielorrasos</v>
      </c>
      <c r="C43" s="38">
        <f>+'IPV VIVIENDA'!F40</f>
        <v>5886.1135214742399</v>
      </c>
      <c r="D43" s="38">
        <f>+(C43*'IPV VIVIENDA'!$F$55)/'Plan de Trabajos'!$C$51</f>
        <v>8253.4149781958185</v>
      </c>
      <c r="E43" s="181">
        <f t="shared" si="0"/>
        <v>1.7630347820957095E-3</v>
      </c>
      <c r="F43" s="158"/>
      <c r="G43" s="152"/>
      <c r="H43" s="148"/>
      <c r="I43" s="148"/>
      <c r="J43" s="148"/>
      <c r="K43" s="148">
        <v>1</v>
      </c>
      <c r="L43" s="153"/>
      <c r="M43" s="185"/>
      <c r="N43" s="191"/>
      <c r="O43" s="191"/>
      <c r="P43" s="191"/>
      <c r="Q43" s="263">
        <f t="shared" si="5"/>
        <v>1.7630347820957095E-3</v>
      </c>
      <c r="R43" s="192"/>
      <c r="S43" s="72"/>
    </row>
    <row r="44" spans="1:19" x14ac:dyDescent="0.25">
      <c r="A44" s="62">
        <f>+'IPV VIVIENDA'!A41</f>
        <v>32</v>
      </c>
      <c r="B44" s="76" t="str">
        <f>+'IPV VIVIENDA'!B41</f>
        <v>Pintura al Látex exterior</v>
      </c>
      <c r="C44" s="38">
        <f>+'IPV VIVIENDA'!F41</f>
        <v>15390.954671519998</v>
      </c>
      <c r="D44" s="38">
        <f>+(C44*'IPV VIVIENDA'!$F$55)/'Plan de Trabajos'!$C$51</f>
        <v>21580.952414733674</v>
      </c>
      <c r="E44" s="181">
        <f t="shared" si="0"/>
        <v>4.609966885034184E-3</v>
      </c>
      <c r="F44" s="158"/>
      <c r="G44" s="152"/>
      <c r="H44" s="148"/>
      <c r="I44" s="148"/>
      <c r="J44" s="148"/>
      <c r="K44" s="148">
        <v>1</v>
      </c>
      <c r="L44" s="153"/>
      <c r="M44" s="185"/>
      <c r="N44" s="191"/>
      <c r="O44" s="191"/>
      <c r="P44" s="191"/>
      <c r="Q44" s="263">
        <f t="shared" si="5"/>
        <v>4.609966885034184E-3</v>
      </c>
      <c r="R44" s="192"/>
      <c r="S44" s="72"/>
    </row>
    <row r="45" spans="1:19" x14ac:dyDescent="0.25">
      <c r="A45" s="62">
        <f>+'IPV VIVIENDA'!A42</f>
        <v>33</v>
      </c>
      <c r="B45" s="76" t="str">
        <f>+'IPV VIVIENDA'!B42</f>
        <v>Provisión y colocación de vidrios</v>
      </c>
      <c r="C45" s="38" t="s">
        <v>311</v>
      </c>
      <c r="D45" s="38" t="s">
        <v>311</v>
      </c>
      <c r="E45" s="181" t="s">
        <v>311</v>
      </c>
      <c r="F45" s="158"/>
      <c r="G45" s="152"/>
      <c r="H45" s="148"/>
      <c r="I45" s="148"/>
      <c r="J45" s="148"/>
      <c r="K45" s="148"/>
      <c r="L45" s="153"/>
      <c r="M45" s="185"/>
      <c r="N45" s="191"/>
      <c r="O45" s="191"/>
      <c r="P45" s="191"/>
      <c r="Q45" s="191"/>
      <c r="R45" s="192"/>
      <c r="S45" s="72"/>
    </row>
    <row r="46" spans="1:19" x14ac:dyDescent="0.25">
      <c r="A46" s="62">
        <f>+'IPV VIVIENDA'!A43</f>
        <v>34</v>
      </c>
      <c r="B46" s="76" t="str">
        <f>+'IPV VIVIENDA'!B43</f>
        <v>Vereda , veredin perimetral y vereda de acceso (incl lavadero)</v>
      </c>
      <c r="C46" s="38">
        <f>+'IPV VIVIENDA'!F43</f>
        <v>4981.8459743582998</v>
      </c>
      <c r="D46" s="38">
        <f>+(C46*'IPV VIVIENDA'!$F$55)/'Plan de Trabajos'!$C$51</f>
        <v>6985.4653726649631</v>
      </c>
      <c r="E46" s="181">
        <f t="shared" si="0"/>
        <v>1.4921845628348216E-3</v>
      </c>
      <c r="F46" s="158"/>
      <c r="G46" s="152"/>
      <c r="H46" s="148"/>
      <c r="I46" s="148"/>
      <c r="J46" s="148"/>
      <c r="K46" s="148"/>
      <c r="L46" s="153">
        <v>1</v>
      </c>
      <c r="M46" s="185"/>
      <c r="N46" s="191"/>
      <c r="O46" s="191"/>
      <c r="P46" s="191"/>
      <c r="Q46" s="191"/>
      <c r="R46" s="264">
        <f>L46*E46</f>
        <v>1.4921845628348216E-3</v>
      </c>
      <c r="S46" s="72"/>
    </row>
    <row r="47" spans="1:19" x14ac:dyDescent="0.25">
      <c r="A47" s="62">
        <f>+'IPV VIVIENDA'!A44</f>
        <v>35</v>
      </c>
      <c r="B47" s="76" t="str">
        <f>+'IPV VIVIENDA'!B44</f>
        <v>Instalación Sanitaría (Incl: cañeria base, distribución agua fría y caliente, artefactos, bidet y grifería)</v>
      </c>
      <c r="C47" s="38">
        <f>+'IPV VIVIENDA'!F44</f>
        <v>37635.47440418441</v>
      </c>
      <c r="D47" s="38">
        <f>+(C47*'IPV VIVIENDA'!$F$55)/'Plan de Trabajos'!$C$51</f>
        <v>52771.865004941756</v>
      </c>
      <c r="E47" s="181">
        <f t="shared" si="0"/>
        <v>1.127274392061524E-2</v>
      </c>
      <c r="F47" s="158"/>
      <c r="G47" s="152">
        <v>0.3</v>
      </c>
      <c r="H47" s="148"/>
      <c r="I47" s="148">
        <v>0.7</v>
      </c>
      <c r="J47" s="148"/>
      <c r="K47" s="148"/>
      <c r="L47" s="153"/>
      <c r="M47" s="262">
        <f>+G47*E47</f>
        <v>3.3818231761845721E-3</v>
      </c>
      <c r="N47" s="191"/>
      <c r="O47" s="263">
        <f>I47*E47</f>
        <v>7.8909207444306673E-3</v>
      </c>
      <c r="P47" s="191"/>
      <c r="Q47" s="191"/>
      <c r="R47" s="192"/>
      <c r="S47" s="72"/>
    </row>
    <row r="48" spans="1:19" x14ac:dyDescent="0.25">
      <c r="A48" s="62">
        <f>+'IPV VIVIENDA'!A45</f>
        <v>36</v>
      </c>
      <c r="B48" s="76" t="str">
        <f>+'IPV VIVIENDA'!B45</f>
        <v xml:space="preserve">Instalación Eléctrica </v>
      </c>
      <c r="C48" s="38">
        <f>+'IPV VIVIENDA'!F45</f>
        <v>36361.784768234931</v>
      </c>
      <c r="D48" s="38">
        <f>+(C48*'IPV VIVIENDA'!$F$55)/'Plan de Trabajos'!$C$51</f>
        <v>50985.917608486292</v>
      </c>
      <c r="E48" s="181">
        <f t="shared" si="0"/>
        <v>1.0891242761729788E-2</v>
      </c>
      <c r="F48" s="158"/>
      <c r="G48" s="152"/>
      <c r="H48" s="148"/>
      <c r="I48" s="148">
        <v>0.7</v>
      </c>
      <c r="J48" s="148">
        <v>0.3</v>
      </c>
      <c r="K48" s="148"/>
      <c r="L48" s="153"/>
      <c r="M48" s="185"/>
      <c r="N48" s="191"/>
      <c r="O48" s="263">
        <f t="shared" ref="O48:O49" si="6">I48*E48</f>
        <v>7.6238699332108507E-3</v>
      </c>
      <c r="P48" s="263">
        <f>J48*E48</f>
        <v>3.2673728285189363E-3</v>
      </c>
      <c r="Q48" s="191"/>
      <c r="R48" s="192"/>
    </row>
    <row r="49" spans="1:19" s="77" customFormat="1" x14ac:dyDescent="0.25">
      <c r="A49" s="62">
        <f>+'IPV VIVIENDA'!A46</f>
        <v>37</v>
      </c>
      <c r="B49" s="76" t="str">
        <f>+'IPV VIVIENDA'!B46</f>
        <v>Instalación de Gas</v>
      </c>
      <c r="C49" s="38">
        <f>+'IPV VIVIENDA'!F46</f>
        <v>11175.59938639537</v>
      </c>
      <c r="D49" s="38">
        <f>+(C49*'IPV VIVIENDA'!$F$55)/'Plan de Trabajos'!$C$51</f>
        <v>15670.248123738162</v>
      </c>
      <c r="E49" s="181">
        <f t="shared" si="0"/>
        <v>3.3473650069949182E-3</v>
      </c>
      <c r="F49" s="158"/>
      <c r="G49" s="152"/>
      <c r="H49" s="148"/>
      <c r="I49" s="148">
        <v>1</v>
      </c>
      <c r="J49" s="148"/>
      <c r="K49" s="148"/>
      <c r="L49" s="153"/>
      <c r="M49" s="185"/>
      <c r="N49" s="191"/>
      <c r="O49" s="263">
        <f t="shared" si="6"/>
        <v>3.3473650069949182E-3</v>
      </c>
      <c r="P49" s="191"/>
      <c r="Q49" s="191"/>
      <c r="R49" s="192"/>
    </row>
    <row r="50" spans="1:19" s="77" customFormat="1" ht="15.75" thickBot="1" x14ac:dyDescent="0.3">
      <c r="A50" s="163">
        <f>+'IPV VIVIENDA'!A47</f>
        <v>38</v>
      </c>
      <c r="B50" s="164" t="str">
        <f>+'IPV VIVIENDA'!B47</f>
        <v>Terminación y Limpieza</v>
      </c>
      <c r="C50" s="38">
        <f>+'IPV VIVIENDA'!F47</f>
        <v>8463.8730646964941</v>
      </c>
      <c r="D50" s="38">
        <f>+(C50*'IPV VIVIENDA'!$F$55)/'Plan de Trabajos'!$C$51</f>
        <v>11867.908505478168</v>
      </c>
      <c r="E50" s="181">
        <f t="shared" si="0"/>
        <v>2.5351367332387986E-3</v>
      </c>
      <c r="F50" s="158"/>
      <c r="G50" s="154"/>
      <c r="H50" s="155"/>
      <c r="I50" s="155"/>
      <c r="J50" s="155"/>
      <c r="K50" s="155"/>
      <c r="L50" s="156">
        <v>1</v>
      </c>
      <c r="M50" s="187"/>
      <c r="N50" s="196"/>
      <c r="O50" s="196"/>
      <c r="P50" s="196"/>
      <c r="Q50" s="196"/>
      <c r="R50" s="265">
        <f>L50*E50</f>
        <v>2.5351367332387986E-3</v>
      </c>
    </row>
    <row r="51" spans="1:19" ht="15.75" thickBot="1" x14ac:dyDescent="0.3">
      <c r="A51" s="79"/>
      <c r="B51" s="159" t="s">
        <v>39</v>
      </c>
      <c r="C51" s="38">
        <f>SUM(C13:C50)</f>
        <v>3338625.8633408542</v>
      </c>
      <c r="D51" s="277">
        <f>SUM(D13:D50)</f>
        <v>4681368.2078268649</v>
      </c>
      <c r="E51" s="261">
        <f>SUM(E13:E50)</f>
        <v>1.0000000000000007</v>
      </c>
      <c r="F51" s="80"/>
      <c r="G51" s="151"/>
      <c r="H51" s="151"/>
      <c r="I51" s="151"/>
      <c r="J51" s="151"/>
      <c r="K51" s="202"/>
      <c r="L51" s="204">
        <v>0</v>
      </c>
      <c r="M51" s="268">
        <v>1</v>
      </c>
      <c r="N51" s="268">
        <v>2</v>
      </c>
      <c r="O51" s="268">
        <v>3</v>
      </c>
      <c r="P51" s="268">
        <v>4</v>
      </c>
      <c r="Q51" s="268">
        <v>5</v>
      </c>
      <c r="R51" s="268">
        <v>6</v>
      </c>
      <c r="S51" s="182"/>
    </row>
    <row r="52" spans="1:19" x14ac:dyDescent="0.25">
      <c r="A52" s="79"/>
      <c r="B52" s="81"/>
      <c r="C52" s="81"/>
      <c r="D52" s="81"/>
      <c r="E52" s="81"/>
      <c r="F52" s="82"/>
      <c r="G52" s="83"/>
      <c r="H52" s="83"/>
      <c r="I52" s="357" t="s">
        <v>313</v>
      </c>
      <c r="J52" s="358"/>
      <c r="K52" s="203" t="s">
        <v>314</v>
      </c>
      <c r="L52" s="266">
        <v>0</v>
      </c>
      <c r="M52" s="269">
        <f t="shared" ref="M52:R52" si="7">SUM(M13:M50)</f>
        <v>0.3421751854137593</v>
      </c>
      <c r="N52" s="270">
        <f t="shared" si="7"/>
        <v>0.39590593487203862</v>
      </c>
      <c r="O52" s="270">
        <f t="shared" si="7"/>
        <v>0.17640343113952897</v>
      </c>
      <c r="P52" s="270">
        <f t="shared" si="7"/>
        <v>5.7467104911797892E-2</v>
      </c>
      <c r="Q52" s="270">
        <f t="shared" si="7"/>
        <v>2.4021022366801995E-2</v>
      </c>
      <c r="R52" s="271">
        <f t="shared" si="7"/>
        <v>4.02732129607362E-3</v>
      </c>
    </row>
    <row r="53" spans="1:19" ht="15.75" thickBot="1" x14ac:dyDescent="0.3">
      <c r="I53" s="359"/>
      <c r="J53" s="360"/>
      <c r="K53" s="203" t="s">
        <v>315</v>
      </c>
      <c r="L53" s="267">
        <v>0</v>
      </c>
      <c r="M53" s="272">
        <f>M52</f>
        <v>0.3421751854137593</v>
      </c>
      <c r="N53" s="273">
        <f>N52+M53</f>
        <v>0.73808112028579798</v>
      </c>
      <c r="O53" s="273">
        <f t="shared" ref="O53:R53" si="8">O52+N53</f>
        <v>0.91448455142532692</v>
      </c>
      <c r="P53" s="273">
        <f t="shared" si="8"/>
        <v>0.97195165633712477</v>
      </c>
      <c r="Q53" s="273">
        <f t="shared" si="8"/>
        <v>0.99597267870392681</v>
      </c>
      <c r="R53" s="274">
        <f t="shared" si="8"/>
        <v>1.0000000000000004</v>
      </c>
    </row>
    <row r="54" spans="1:19" x14ac:dyDescent="0.25">
      <c r="I54" s="344" t="s">
        <v>316</v>
      </c>
      <c r="J54" s="345"/>
      <c r="K54" s="275" t="s">
        <v>314</v>
      </c>
      <c r="L54" s="278">
        <v>0</v>
      </c>
      <c r="M54" s="279">
        <f>M52*$D$51</f>
        <v>1601848.0345032355</v>
      </c>
      <c r="N54" s="276">
        <f>N52*$D$51</f>
        <v>1853381.4567999349</v>
      </c>
      <c r="O54" s="276">
        <f>O52*$D$51</f>
        <v>825809.41428816656</v>
      </c>
      <c r="P54" s="276">
        <f t="shared" ref="P54:R54" si="9">P52*$D$51</f>
        <v>269024.67792994174</v>
      </c>
      <c r="Q54" s="276">
        <f t="shared" si="9"/>
        <v>112451.25042744489</v>
      </c>
      <c r="R54" s="280">
        <f t="shared" si="9"/>
        <v>18853.373878143128</v>
      </c>
    </row>
    <row r="55" spans="1:19" ht="15.75" thickBot="1" x14ac:dyDescent="0.3">
      <c r="I55" s="346"/>
      <c r="J55" s="347"/>
      <c r="K55" s="275" t="s">
        <v>315</v>
      </c>
      <c r="L55" s="278">
        <v>0</v>
      </c>
      <c r="M55" s="281">
        <f>M54</f>
        <v>1601848.0345032355</v>
      </c>
      <c r="N55" s="282">
        <f>M55+N54</f>
        <v>3455229.4913031701</v>
      </c>
      <c r="O55" s="282">
        <f t="shared" ref="O55:R55" si="10">N55+O54</f>
        <v>4281038.905591337</v>
      </c>
      <c r="P55" s="282">
        <f t="shared" si="10"/>
        <v>4550063.5835212786</v>
      </c>
      <c r="Q55" s="282">
        <f t="shared" si="10"/>
        <v>4662514.833948723</v>
      </c>
      <c r="R55" s="283">
        <f t="shared" si="10"/>
        <v>4681368.2078268658</v>
      </c>
    </row>
    <row r="57" spans="1:19" ht="15" customHeight="1" x14ac:dyDescent="0.25">
      <c r="C57" s="197"/>
      <c r="D57" s="197"/>
      <c r="E57" s="197"/>
      <c r="F57" s="197"/>
      <c r="G57" s="197"/>
      <c r="H57" s="197"/>
      <c r="I57" s="197"/>
    </row>
    <row r="58" spans="1:19" ht="15" customHeight="1" x14ac:dyDescent="0.25">
      <c r="C58" s="197"/>
      <c r="D58" s="197"/>
      <c r="E58" s="197"/>
      <c r="F58" s="197"/>
      <c r="G58" s="197"/>
      <c r="H58" s="197"/>
      <c r="I58" s="197"/>
    </row>
    <row r="59" spans="1:19" ht="15" customHeight="1" x14ac:dyDescent="0.25">
      <c r="C59" s="197"/>
      <c r="D59" s="197"/>
      <c r="E59" s="197"/>
      <c r="F59" s="197"/>
      <c r="G59" s="197"/>
      <c r="H59" s="197"/>
      <c r="I59" s="197"/>
    </row>
    <row r="60" spans="1:19" ht="15" customHeight="1" x14ac:dyDescent="0.25">
      <c r="C60" s="197"/>
      <c r="D60" s="197"/>
      <c r="E60" s="197"/>
      <c r="F60" s="197"/>
      <c r="G60" s="197"/>
      <c r="H60" s="197"/>
      <c r="I60" s="197"/>
    </row>
    <row r="61" spans="1:19" ht="15" customHeight="1" x14ac:dyDescent="0.25">
      <c r="C61" s="197"/>
      <c r="D61" s="197"/>
      <c r="E61" s="197"/>
      <c r="F61" s="197"/>
      <c r="G61" s="197"/>
      <c r="H61" s="197"/>
      <c r="I61" s="197"/>
    </row>
    <row r="62" spans="1:19" ht="15" customHeight="1" x14ac:dyDescent="0.25">
      <c r="C62" s="197"/>
      <c r="D62" s="197"/>
      <c r="E62" s="197"/>
      <c r="F62" s="197"/>
      <c r="G62" s="197"/>
      <c r="H62" s="197"/>
      <c r="I62" s="197"/>
    </row>
    <row r="63" spans="1:19" ht="15" customHeight="1" x14ac:dyDescent="0.25">
      <c r="C63" s="197"/>
      <c r="D63" s="197"/>
      <c r="E63" s="197"/>
      <c r="F63" s="197"/>
      <c r="G63" s="197"/>
      <c r="H63" s="197"/>
      <c r="I63" s="197"/>
    </row>
    <row r="64" spans="1:19" ht="15" customHeight="1" x14ac:dyDescent="0.25">
      <c r="C64" s="197"/>
      <c r="D64" s="197"/>
      <c r="E64" s="197"/>
      <c r="F64" s="197"/>
      <c r="G64" s="197"/>
      <c r="H64" s="197"/>
      <c r="I64" s="197"/>
    </row>
    <row r="65" spans="3:20" ht="15" customHeight="1" x14ac:dyDescent="0.25">
      <c r="C65" s="197"/>
      <c r="D65" s="197"/>
      <c r="E65" s="197"/>
      <c r="F65" s="197"/>
      <c r="G65" s="197"/>
      <c r="H65" s="197"/>
      <c r="I65" s="197"/>
    </row>
    <row r="66" spans="3:20" ht="15" customHeight="1" x14ac:dyDescent="0.25">
      <c r="C66" s="197"/>
      <c r="D66" s="197"/>
      <c r="E66" s="197"/>
      <c r="F66" s="197"/>
      <c r="G66" s="197"/>
      <c r="H66" s="197"/>
      <c r="I66" s="197"/>
    </row>
    <row r="67" spans="3:20" ht="15" customHeight="1" x14ac:dyDescent="0.25">
      <c r="C67" s="197"/>
      <c r="D67" s="197"/>
      <c r="E67" s="197"/>
      <c r="F67" s="197"/>
      <c r="G67" s="197"/>
      <c r="H67" s="197"/>
      <c r="I67" s="197"/>
    </row>
    <row r="74" spans="3:20" ht="15.75" x14ac:dyDescent="0.25">
      <c r="I74" s="198"/>
      <c r="J74" s="198"/>
      <c r="S74" s="199"/>
      <c r="T74" s="199"/>
    </row>
    <row r="75" spans="3:20" x14ac:dyDescent="0.25">
      <c r="I75" s="71"/>
      <c r="J75" s="71"/>
    </row>
    <row r="81" spans="13:20" x14ac:dyDescent="0.25">
      <c r="T81" s="200"/>
    </row>
    <row r="82" spans="13:20" x14ac:dyDescent="0.25">
      <c r="T82" s="200"/>
    </row>
    <row r="83" spans="13:20" ht="15.75" x14ac:dyDescent="0.25">
      <c r="M83" s="205" t="s">
        <v>318</v>
      </c>
      <c r="T83" s="199"/>
    </row>
    <row r="84" spans="13:20" ht="15.75" x14ac:dyDescent="0.25">
      <c r="T84" s="199"/>
    </row>
    <row r="85" spans="13:20" ht="15.75" x14ac:dyDescent="0.25">
      <c r="T85" s="199"/>
    </row>
    <row r="86" spans="13:20" ht="15.75" x14ac:dyDescent="0.25">
      <c r="T86" s="199"/>
    </row>
    <row r="87" spans="13:20" ht="15.75" x14ac:dyDescent="0.25">
      <c r="T87" s="199"/>
    </row>
    <row r="88" spans="13:20" ht="15.75" x14ac:dyDescent="0.25">
      <c r="T88" s="199"/>
    </row>
    <row r="89" spans="13:20" ht="15.75" x14ac:dyDescent="0.25">
      <c r="T89" s="199"/>
    </row>
    <row r="90" spans="13:20" x14ac:dyDescent="0.25">
      <c r="T90" s="201"/>
    </row>
    <row r="91" spans="13:20" x14ac:dyDescent="0.25">
      <c r="T91" s="201"/>
    </row>
    <row r="92" spans="13:20" x14ac:dyDescent="0.25">
      <c r="T92" s="200"/>
    </row>
    <row r="93" spans="13:20" x14ac:dyDescent="0.25">
      <c r="T93" s="200"/>
    </row>
    <row r="94" spans="13:20" x14ac:dyDescent="0.25">
      <c r="T94" s="200"/>
    </row>
    <row r="512" spans="6:6" x14ac:dyDescent="0.25">
      <c r="F512" s="64" t="s">
        <v>93</v>
      </c>
    </row>
    <row r="513" spans="6:6" x14ac:dyDescent="0.25">
      <c r="F513" s="64" t="s">
        <v>93</v>
      </c>
    </row>
    <row r="515" spans="6:6" x14ac:dyDescent="0.25">
      <c r="F515" s="64" t="s">
        <v>93</v>
      </c>
    </row>
    <row r="516" spans="6:6" x14ac:dyDescent="0.25">
      <c r="F516" s="64" t="s">
        <v>93</v>
      </c>
    </row>
  </sheetData>
  <mergeCells count="16">
    <mergeCell ref="A1:L1"/>
    <mergeCell ref="F6:G6"/>
    <mergeCell ref="E11:E12"/>
    <mergeCell ref="G11:L11"/>
    <mergeCell ref="C11:C12"/>
    <mergeCell ref="D11:D12"/>
    <mergeCell ref="E7:G7"/>
    <mergeCell ref="E8:G8"/>
    <mergeCell ref="E9:G9"/>
    <mergeCell ref="H8:I8"/>
    <mergeCell ref="I54:J55"/>
    <mergeCell ref="A2:R2"/>
    <mergeCell ref="M11:R11"/>
    <mergeCell ref="F11:F12"/>
    <mergeCell ref="H9:I9"/>
    <mergeCell ref="I52:J53"/>
  </mergeCells>
  <pageMargins left="0.31496062992125984" right="0.31496062992125984" top="0.59055118110236227" bottom="0.35433070866141736" header="0" footer="0"/>
  <pageSetup paperSize="8" scale="76" orientation="landscape" horizontalDpi="4294967293" r:id="rId1"/>
  <ignoredErrors>
    <ignoredError sqref="M54" formula="1"/>
  </ignoredErrors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6"/>
  <sheetViews>
    <sheetView topLeftCell="K17" zoomScale="60" zoomScaleNormal="60" workbookViewId="0">
      <selection activeCell="U18" sqref="U18"/>
    </sheetView>
  </sheetViews>
  <sheetFormatPr baseColWidth="10" defaultColWidth="21.42578125" defaultRowHeight="15" x14ac:dyDescent="0.25"/>
  <cols>
    <col min="1" max="1" width="9.42578125" style="64" customWidth="1"/>
    <col min="2" max="2" width="77.140625" style="64" customWidth="1"/>
    <col min="3" max="3" width="15.85546875" style="64" customWidth="1"/>
    <col min="4" max="4" width="19.7109375" style="64" customWidth="1"/>
    <col min="5" max="5" width="13.42578125" style="64" customWidth="1"/>
    <col min="6" max="6" width="20.42578125" style="64" customWidth="1"/>
    <col min="7" max="24" width="17.7109375" style="64" customWidth="1"/>
    <col min="25" max="25" width="19.42578125" style="64" customWidth="1"/>
    <col min="26" max="16384" width="21.42578125" style="64"/>
  </cols>
  <sheetData>
    <row r="1" spans="1:33" x14ac:dyDescent="0.25">
      <c r="A1" s="361"/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214"/>
      <c r="N1" s="214"/>
      <c r="O1" s="214"/>
      <c r="P1" s="214"/>
      <c r="Q1" s="214"/>
      <c r="R1" s="214"/>
      <c r="S1" s="214"/>
    </row>
    <row r="2" spans="1:33" x14ac:dyDescent="0.25">
      <c r="A2" s="348" t="s">
        <v>98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50"/>
    </row>
    <row r="3" spans="1:33" ht="12.75" customHeight="1" x14ac:dyDescent="0.25">
      <c r="A3" s="65"/>
      <c r="B3" s="65"/>
      <c r="C3" s="65"/>
      <c r="D3" s="65"/>
      <c r="E3" s="65"/>
      <c r="F3" s="215"/>
      <c r="G3" s="67"/>
      <c r="H3" s="216"/>
      <c r="I3" s="69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Y3" s="72"/>
      <c r="Z3" s="72"/>
    </row>
    <row r="4" spans="1:33" ht="12.75" customHeight="1" x14ac:dyDescent="0.25">
      <c r="A4" s="65"/>
      <c r="B4" s="65"/>
      <c r="C4" s="65"/>
      <c r="D4" s="65"/>
      <c r="E4" s="65"/>
      <c r="F4" s="215"/>
      <c r="G4" s="67"/>
      <c r="H4" s="216"/>
      <c r="I4" s="69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Y4" s="72"/>
      <c r="Z4" s="72"/>
    </row>
    <row r="5" spans="1:33" ht="12.75" customHeight="1" x14ac:dyDescent="0.25">
      <c r="A5" s="65"/>
      <c r="B5" s="65"/>
      <c r="C5" s="65"/>
      <c r="D5" s="65"/>
      <c r="E5" s="65"/>
      <c r="F5" s="215"/>
      <c r="G5" s="67"/>
      <c r="H5" s="216"/>
      <c r="I5" s="69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Y5" s="72"/>
      <c r="Z5" s="72"/>
    </row>
    <row r="6" spans="1:33" ht="12.75" customHeight="1" x14ac:dyDescent="0.25">
      <c r="A6" s="65"/>
      <c r="B6" s="65"/>
      <c r="C6" s="65"/>
      <c r="D6" s="65"/>
      <c r="E6" s="65"/>
      <c r="F6" s="362"/>
      <c r="G6" s="362"/>
      <c r="H6" s="216"/>
      <c r="I6" s="69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Y6" s="72"/>
      <c r="Z6" s="72"/>
    </row>
    <row r="7" spans="1:33" ht="12.75" customHeight="1" x14ac:dyDescent="0.25">
      <c r="A7" s="65"/>
      <c r="B7" s="65"/>
      <c r="C7" s="65"/>
      <c r="D7" s="65"/>
      <c r="E7" s="367" t="s">
        <v>312</v>
      </c>
      <c r="F7" s="367"/>
      <c r="G7" s="367"/>
      <c r="H7" s="216"/>
      <c r="I7" s="69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Y7" s="72"/>
      <c r="Z7" s="72"/>
    </row>
    <row r="8" spans="1:33" ht="15" customHeight="1" x14ac:dyDescent="0.25">
      <c r="A8" s="65"/>
      <c r="B8" s="65"/>
      <c r="C8" s="65"/>
      <c r="D8" s="65"/>
      <c r="E8" s="367" t="s">
        <v>73</v>
      </c>
      <c r="F8" s="367"/>
      <c r="G8" s="367"/>
      <c r="H8" s="368" t="s">
        <v>114</v>
      </c>
      <c r="I8" s="368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Y8" s="72"/>
      <c r="Z8" s="72"/>
    </row>
    <row r="9" spans="1:33" x14ac:dyDescent="0.25">
      <c r="A9" s="73"/>
      <c r="B9" s="74"/>
      <c r="C9" s="74"/>
      <c r="D9" s="74"/>
      <c r="E9" s="361" t="s">
        <v>43</v>
      </c>
      <c r="F9" s="361"/>
      <c r="G9" s="361"/>
      <c r="H9" s="356">
        <f>D51</f>
        <v>4681368.2078268649</v>
      </c>
      <c r="I9" s="356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Y9" s="72"/>
      <c r="Z9" s="72"/>
    </row>
    <row r="10" spans="1:33" ht="15.75" thickBot="1" x14ac:dyDescent="0.3">
      <c r="A10" s="73"/>
      <c r="B10" s="74"/>
      <c r="C10" s="74"/>
      <c r="D10" s="74"/>
      <c r="E10" s="74"/>
      <c r="F10" s="75"/>
      <c r="G10" s="71"/>
      <c r="H10" s="216"/>
      <c r="I10" s="69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Y10" s="72"/>
      <c r="Z10" s="72"/>
    </row>
    <row r="11" spans="1:33" ht="15.75" thickBot="1" x14ac:dyDescent="0.3">
      <c r="A11" s="160" t="s">
        <v>25</v>
      </c>
      <c r="B11" s="161" t="s">
        <v>44</v>
      </c>
      <c r="C11" s="365" t="s">
        <v>309</v>
      </c>
      <c r="D11" s="365" t="s">
        <v>310</v>
      </c>
      <c r="E11" s="363" t="s">
        <v>38</v>
      </c>
      <c r="F11" s="379"/>
      <c r="G11" s="373" t="s">
        <v>319</v>
      </c>
      <c r="H11" s="374"/>
      <c r="I11" s="374"/>
      <c r="J11" s="374"/>
      <c r="K11" s="374"/>
      <c r="L11" s="374"/>
      <c r="M11" s="374"/>
      <c r="N11" s="374"/>
      <c r="O11" s="374"/>
      <c r="P11" s="374"/>
      <c r="Q11" s="374"/>
      <c r="R11" s="375"/>
      <c r="S11" s="213"/>
      <c r="T11" s="376" t="s">
        <v>320</v>
      </c>
      <c r="U11" s="377"/>
      <c r="V11" s="377"/>
      <c r="W11" s="377"/>
      <c r="X11" s="377"/>
      <c r="Y11" s="377"/>
      <c r="Z11" s="377"/>
      <c r="AA11" s="377"/>
      <c r="AB11" s="377"/>
      <c r="AC11" s="377"/>
      <c r="AD11" s="377"/>
      <c r="AE11" s="378"/>
    </row>
    <row r="12" spans="1:33" x14ac:dyDescent="0.25">
      <c r="A12" s="162"/>
      <c r="B12" s="89"/>
      <c r="C12" s="366"/>
      <c r="D12" s="366"/>
      <c r="E12" s="364"/>
      <c r="F12" s="380"/>
      <c r="G12" s="223">
        <v>1</v>
      </c>
      <c r="H12" s="88">
        <v>2</v>
      </c>
      <c r="I12" s="88">
        <v>3</v>
      </c>
      <c r="J12" s="88">
        <v>4</v>
      </c>
      <c r="K12" s="88">
        <v>5</v>
      </c>
      <c r="L12" s="88">
        <v>6</v>
      </c>
      <c r="M12" s="88">
        <v>7</v>
      </c>
      <c r="N12" s="88">
        <v>8</v>
      </c>
      <c r="O12" s="88">
        <v>9</v>
      </c>
      <c r="P12" s="88">
        <v>10</v>
      </c>
      <c r="Q12" s="88">
        <v>11</v>
      </c>
      <c r="R12" s="224">
        <v>12</v>
      </c>
      <c r="S12" s="217"/>
      <c r="T12" s="241">
        <v>1</v>
      </c>
      <c r="U12" s="161">
        <v>2</v>
      </c>
      <c r="V12" s="161">
        <v>3</v>
      </c>
      <c r="W12" s="161">
        <v>4</v>
      </c>
      <c r="X12" s="161">
        <v>5</v>
      </c>
      <c r="Y12" s="161">
        <v>6</v>
      </c>
      <c r="Z12" s="161">
        <v>7</v>
      </c>
      <c r="AA12" s="161">
        <v>8</v>
      </c>
      <c r="AB12" s="161">
        <v>9</v>
      </c>
      <c r="AC12" s="161">
        <v>10</v>
      </c>
      <c r="AD12" s="161">
        <v>11</v>
      </c>
      <c r="AE12" s="242">
        <v>12</v>
      </c>
    </row>
    <row r="13" spans="1:33" x14ac:dyDescent="0.25">
      <c r="A13" s="62">
        <f>+'IPV VIVIENDA'!A10</f>
        <v>1</v>
      </c>
      <c r="B13" s="76" t="str">
        <f>+'IPV VIVIENDA'!B10</f>
        <v>Preparación de terreno y replanteo</v>
      </c>
      <c r="C13" s="38">
        <f>+'IPV VIVIENDA'!F10</f>
        <v>19110.865999999998</v>
      </c>
      <c r="D13" s="38">
        <f>+(C13*'IPV VIVIENDA'!$F$55)/'Plan de Trabajos'!$C$51</f>
        <v>26796.953051491273</v>
      </c>
      <c r="E13" s="181">
        <f>+D13/$D$51</f>
        <v>5.7241711956536462E-3</v>
      </c>
      <c r="F13" s="157"/>
      <c r="G13" s="225">
        <v>1</v>
      </c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26"/>
      <c r="S13" s="233">
        <f>SUM(G13:R13)</f>
        <v>1</v>
      </c>
      <c r="T13" s="243">
        <f>+G13*$E$13</f>
        <v>5.7241711956536462E-3</v>
      </c>
      <c r="U13" s="234"/>
      <c r="V13" s="235"/>
      <c r="W13" s="235"/>
      <c r="X13" s="235"/>
      <c r="Y13" s="235"/>
      <c r="Z13" s="236"/>
      <c r="AA13" s="221"/>
      <c r="AB13" s="221"/>
      <c r="AC13" s="221"/>
      <c r="AD13" s="221"/>
      <c r="AE13" s="244"/>
      <c r="AF13" s="253">
        <f>SUM(T13:AE13)</f>
        <v>5.7241711956536462E-3</v>
      </c>
      <c r="AG13" s="64" t="str">
        <f>IF(AF13=E13,"BIEN","MAL")</f>
        <v>BIEN</v>
      </c>
    </row>
    <row r="14" spans="1:33" ht="13.5" customHeight="1" x14ac:dyDescent="0.25">
      <c r="A14" s="62">
        <f>+'IPV VIVIENDA'!A11</f>
        <v>2</v>
      </c>
      <c r="B14" s="76" t="str">
        <f>+'IPV VIVIENDA'!B11</f>
        <v>Excavaciónes, explanación y/o retiro de material proveniente de exc p/fund</v>
      </c>
      <c r="C14" s="38">
        <f>+'IPV VIVIENDA'!F11</f>
        <v>96109.572800000024</v>
      </c>
      <c r="D14" s="38">
        <f>+(C14*'IPV VIVIENDA'!$F$55)/'Plan de Trabajos'!$C$51</f>
        <v>134763.3179009514</v>
      </c>
      <c r="E14" s="181">
        <f t="shared" ref="E14:E50" si="0">+D14/$D$51</f>
        <v>2.8787164760002888E-2</v>
      </c>
      <c r="F14" s="158"/>
      <c r="G14" s="225">
        <v>1</v>
      </c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7"/>
      <c r="S14" s="233">
        <f t="shared" ref="S14:S50" si="1">SUM(G14:R14)</f>
        <v>1</v>
      </c>
      <c r="T14" s="243">
        <f t="shared" ref="T14:T16" si="2">+G14*E14</f>
        <v>2.8787164760002888E-2</v>
      </c>
      <c r="U14" s="237"/>
      <c r="V14" s="238"/>
      <c r="W14" s="238"/>
      <c r="X14" s="238"/>
      <c r="Y14" s="238"/>
      <c r="Z14" s="236"/>
      <c r="AA14" s="221"/>
      <c r="AB14" s="221"/>
      <c r="AC14" s="221"/>
      <c r="AD14" s="221"/>
      <c r="AE14" s="244"/>
      <c r="AF14" s="253">
        <f t="shared" ref="AF14:AF50" si="3">SUM(T14:AE14)</f>
        <v>2.8787164760002888E-2</v>
      </c>
      <c r="AG14" s="64" t="str">
        <f t="shared" ref="AG14:AG50" si="4">IF(AF14=E14,"BIEN","MAL")</f>
        <v>BIEN</v>
      </c>
    </row>
    <row r="15" spans="1:33" ht="13.5" customHeight="1" x14ac:dyDescent="0.25">
      <c r="A15" s="62">
        <f>+'IPV VIVIENDA'!A12</f>
        <v>3</v>
      </c>
      <c r="B15" s="76" t="str">
        <f>+'IPV VIVIENDA'!B12</f>
        <v>Cimiento Hormigón Ciclópeo</v>
      </c>
      <c r="C15" s="38">
        <f>+'IPV VIVIENDA'!F12</f>
        <v>728014.90107080003</v>
      </c>
      <c r="D15" s="38">
        <f>+(C15*'IPV VIVIENDA'!$F$55)/'Plan de Trabajos'!$C$51</f>
        <v>1020810.9420462839</v>
      </c>
      <c r="E15" s="181">
        <f t="shared" si="0"/>
        <v>0.21805824637753796</v>
      </c>
      <c r="F15" s="158"/>
      <c r="G15" s="225">
        <v>1</v>
      </c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7"/>
      <c r="S15" s="233">
        <f t="shared" si="1"/>
        <v>1</v>
      </c>
      <c r="T15" s="243">
        <f t="shared" si="2"/>
        <v>0.21805824637753796</v>
      </c>
      <c r="U15" s="237"/>
      <c r="V15" s="238"/>
      <c r="W15" s="238"/>
      <c r="X15" s="238"/>
      <c r="Y15" s="238"/>
      <c r="Z15" s="236"/>
      <c r="AA15" s="221"/>
      <c r="AB15" s="221"/>
      <c r="AC15" s="221"/>
      <c r="AD15" s="221"/>
      <c r="AE15" s="244"/>
      <c r="AF15" s="253">
        <f t="shared" si="3"/>
        <v>0.21805824637753796</v>
      </c>
      <c r="AG15" s="64" t="str">
        <f t="shared" si="4"/>
        <v>BIEN</v>
      </c>
    </row>
    <row r="16" spans="1:33" ht="13.5" customHeight="1" x14ac:dyDescent="0.25">
      <c r="A16" s="62">
        <f>+'IPV VIVIENDA'!A13</f>
        <v>4</v>
      </c>
      <c r="B16" s="76" t="str">
        <f>+'IPV VIVIENDA'!B13</f>
        <v>Hormigón de Limpieza (e= 5 cm)</v>
      </c>
      <c r="C16" s="38">
        <f>+'IPV VIVIENDA'!F13</f>
        <v>6408.4143228000003</v>
      </c>
      <c r="D16" s="38">
        <f>+(C16*'IPV VIVIENDA'!$F$55)/'Plan de Trabajos'!$C$51</f>
        <v>8985.7768738777122</v>
      </c>
      <c r="E16" s="181">
        <f t="shared" si="0"/>
        <v>1.9194766305402399E-3</v>
      </c>
      <c r="F16" s="158"/>
      <c r="G16" s="225">
        <v>1</v>
      </c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7"/>
      <c r="S16" s="233">
        <f t="shared" si="1"/>
        <v>1</v>
      </c>
      <c r="T16" s="243">
        <f t="shared" si="2"/>
        <v>1.9194766305402399E-3</v>
      </c>
      <c r="U16" s="237"/>
      <c r="V16" s="238"/>
      <c r="W16" s="238"/>
      <c r="X16" s="238"/>
      <c r="Y16" s="238"/>
      <c r="Z16" s="236"/>
      <c r="AA16" s="221"/>
      <c r="AB16" s="221"/>
      <c r="AC16" s="221"/>
      <c r="AD16" s="221"/>
      <c r="AE16" s="244"/>
      <c r="AF16" s="253">
        <f t="shared" si="3"/>
        <v>1.9194766305402399E-3</v>
      </c>
      <c r="AG16" s="64" t="str">
        <f t="shared" si="4"/>
        <v>BIEN</v>
      </c>
    </row>
    <row r="17" spans="1:33" ht="13.5" customHeight="1" x14ac:dyDescent="0.25">
      <c r="A17" s="62">
        <f>+'IPV VIVIENDA'!A14</f>
        <v>5</v>
      </c>
      <c r="B17" s="76" t="str">
        <f>+'IPV VIVIENDA'!B14</f>
        <v>Bases de Hormigón Armado</v>
      </c>
      <c r="C17" s="38">
        <f>+'IPV VIVIENDA'!F14</f>
        <v>281460.52730097302</v>
      </c>
      <c r="D17" s="38">
        <f>+(C17*'IPV VIVIENDA'!$F$55)/'Plan de Trabajos'!$C$51</f>
        <v>394659.48512914864</v>
      </c>
      <c r="E17" s="181">
        <f t="shared" si="0"/>
        <v>8.4304303273839948E-2</v>
      </c>
      <c r="F17" s="158"/>
      <c r="G17" s="225">
        <v>1</v>
      </c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7"/>
      <c r="S17" s="233">
        <f t="shared" si="1"/>
        <v>1</v>
      </c>
      <c r="T17" s="243">
        <f>+G17*E17</f>
        <v>8.4304303273839948E-2</v>
      </c>
      <c r="U17" s="237"/>
      <c r="V17" s="238"/>
      <c r="W17" s="238"/>
      <c r="X17" s="238"/>
      <c r="Y17" s="238"/>
      <c r="Z17" s="236"/>
      <c r="AA17" s="221"/>
      <c r="AB17" s="221"/>
      <c r="AC17" s="221"/>
      <c r="AD17" s="221"/>
      <c r="AE17" s="244"/>
      <c r="AF17" s="253">
        <f t="shared" si="3"/>
        <v>8.4304303273839948E-2</v>
      </c>
      <c r="AG17" s="64" t="str">
        <f t="shared" si="4"/>
        <v>BIEN</v>
      </c>
    </row>
    <row r="18" spans="1:33" ht="13.5" customHeight="1" x14ac:dyDescent="0.25">
      <c r="A18" s="62">
        <f>+'IPV VIVIENDA'!A15</f>
        <v>6</v>
      </c>
      <c r="B18" s="76" t="str">
        <f>+'IPV VIVIENDA'!B15</f>
        <v>Vigas de fundación y arriostramiento</v>
      </c>
      <c r="C18" s="38">
        <f>+'IPV VIVIENDA'!F15</f>
        <v>14019.64622923784</v>
      </c>
      <c r="D18" s="38">
        <f>+(C18*'IPV VIVIENDA'!$F$55)/'Plan de Trabajos'!$C$51</f>
        <v>19658.125477066456</v>
      </c>
      <c r="E18" s="181">
        <f t="shared" si="0"/>
        <v>4.1992265090790501E-3</v>
      </c>
      <c r="F18" s="158"/>
      <c r="G18" s="225"/>
      <c r="H18" s="220">
        <v>0.25</v>
      </c>
      <c r="I18" s="220">
        <v>0.25</v>
      </c>
      <c r="J18" s="220">
        <v>0.5</v>
      </c>
      <c r="K18" s="221"/>
      <c r="L18" s="221"/>
      <c r="M18" s="220"/>
      <c r="N18" s="221"/>
      <c r="O18" s="220"/>
      <c r="P18" s="220"/>
      <c r="Q18" s="220"/>
      <c r="R18" s="227"/>
      <c r="S18" s="233">
        <f t="shared" si="1"/>
        <v>1</v>
      </c>
      <c r="T18" s="245"/>
      <c r="U18" s="234">
        <f t="shared" ref="U18:U24" si="5">E18*H18</f>
        <v>1.0498066272697625E-3</v>
      </c>
      <c r="V18" s="72">
        <f>I18*E18</f>
        <v>1.0498066272697625E-3</v>
      </c>
      <c r="W18" s="234">
        <f t="shared" ref="W18:W24" si="6">E18*J18</f>
        <v>2.099613254539525E-3</v>
      </c>
      <c r="X18" s="238"/>
      <c r="Y18" s="238"/>
      <c r="Z18" s="236"/>
      <c r="AA18" s="221"/>
      <c r="AB18" s="221"/>
      <c r="AC18" s="221"/>
      <c r="AD18" s="221"/>
      <c r="AE18" s="244"/>
      <c r="AF18" s="253">
        <f t="shared" si="3"/>
        <v>4.1992265090790501E-3</v>
      </c>
      <c r="AG18" s="64" t="str">
        <f t="shared" si="4"/>
        <v>BIEN</v>
      </c>
    </row>
    <row r="19" spans="1:33" ht="13.5" customHeight="1" x14ac:dyDescent="0.25">
      <c r="A19" s="62">
        <f>+'IPV VIVIENDA'!A16</f>
        <v>7</v>
      </c>
      <c r="B19" s="76" t="str">
        <f>+'IPV VIVIENDA'!B16</f>
        <v>Relleno bajo contrapiso interior, veredines perimetrales, lavadero y vereda de acceso</v>
      </c>
      <c r="C19" s="38">
        <f>+'IPV VIVIENDA'!F16</f>
        <v>18708.669966000001</v>
      </c>
      <c r="D19" s="38">
        <f>+(C19*'IPV VIVIENDA'!$F$55)/'Plan de Trabajos'!$C$51</f>
        <v>26233.000154715486</v>
      </c>
      <c r="E19" s="181">
        <f t="shared" si="0"/>
        <v>5.6037036588696557E-3</v>
      </c>
      <c r="F19" s="158"/>
      <c r="G19" s="225"/>
      <c r="H19" s="220">
        <v>0.25</v>
      </c>
      <c r="I19" s="220">
        <v>0.25</v>
      </c>
      <c r="J19" s="220">
        <v>0.5</v>
      </c>
      <c r="K19" s="221"/>
      <c r="L19" s="221"/>
      <c r="M19" s="220"/>
      <c r="N19" s="221"/>
      <c r="O19" s="220"/>
      <c r="P19" s="220"/>
      <c r="Q19" s="220"/>
      <c r="R19" s="227"/>
      <c r="S19" s="233">
        <f t="shared" si="1"/>
        <v>1</v>
      </c>
      <c r="T19" s="245"/>
      <c r="U19" s="234">
        <f t="shared" si="5"/>
        <v>1.4009259147174139E-3</v>
      </c>
      <c r="V19" s="72">
        <f t="shared" ref="V19:V24" si="7">I19*E19</f>
        <v>1.4009259147174139E-3</v>
      </c>
      <c r="W19" s="234">
        <f t="shared" si="6"/>
        <v>2.8018518294348278E-3</v>
      </c>
      <c r="X19" s="238"/>
      <c r="Y19" s="238"/>
      <c r="Z19" s="236"/>
      <c r="AA19" s="221"/>
      <c r="AB19" s="221"/>
      <c r="AC19" s="221"/>
      <c r="AD19" s="221"/>
      <c r="AE19" s="244"/>
      <c r="AF19" s="253">
        <f t="shared" si="3"/>
        <v>5.6037036588696557E-3</v>
      </c>
      <c r="AG19" s="64" t="str">
        <f t="shared" si="4"/>
        <v>BIEN</v>
      </c>
    </row>
    <row r="20" spans="1:33" ht="13.5" customHeight="1" x14ac:dyDescent="0.25">
      <c r="A20" s="62">
        <f>+'IPV VIVIENDA'!A17</f>
        <v>8</v>
      </c>
      <c r="B20" s="76" t="str">
        <f>+'IPV VIVIENDA'!B17</f>
        <v>Contrapiso Hormigón fratazado e=10cm (apto para recibir cerámico)</v>
      </c>
      <c r="C20" s="38">
        <f>+'IPV VIVIENDA'!F17</f>
        <v>7803.0261665791804</v>
      </c>
      <c r="D20" s="38">
        <f>+(C20*'IPV VIVIENDA'!$F$55)/'Plan de Trabajos'!$C$51</f>
        <v>10941.279471342652</v>
      </c>
      <c r="E20" s="181">
        <f t="shared" si="0"/>
        <v>2.3371969444851031E-3</v>
      </c>
      <c r="F20" s="158"/>
      <c r="G20" s="225"/>
      <c r="H20" s="220">
        <v>0.25</v>
      </c>
      <c r="I20" s="220">
        <v>0.25</v>
      </c>
      <c r="J20" s="220">
        <v>0.5</v>
      </c>
      <c r="K20" s="221"/>
      <c r="L20" s="221"/>
      <c r="M20" s="220"/>
      <c r="N20" s="221"/>
      <c r="O20" s="220"/>
      <c r="P20" s="220"/>
      <c r="Q20" s="220"/>
      <c r="R20" s="227"/>
      <c r="S20" s="233">
        <f t="shared" si="1"/>
        <v>1</v>
      </c>
      <c r="T20" s="245"/>
      <c r="U20" s="234">
        <f t="shared" si="5"/>
        <v>5.8429923612127578E-4</v>
      </c>
      <c r="V20" s="72">
        <f t="shared" si="7"/>
        <v>5.8429923612127578E-4</v>
      </c>
      <c r="W20" s="234">
        <f t="shared" si="6"/>
        <v>1.1685984722425516E-3</v>
      </c>
      <c r="X20" s="238"/>
      <c r="Y20" s="238"/>
      <c r="Z20" s="236"/>
      <c r="AA20" s="221"/>
      <c r="AB20" s="221"/>
      <c r="AC20" s="221"/>
      <c r="AD20" s="221"/>
      <c r="AE20" s="244"/>
      <c r="AF20" s="253">
        <f t="shared" si="3"/>
        <v>2.3371969444851031E-3</v>
      </c>
      <c r="AG20" s="64" t="str">
        <f t="shared" si="4"/>
        <v>BIEN</v>
      </c>
    </row>
    <row r="21" spans="1:33" ht="13.5" customHeight="1" x14ac:dyDescent="0.25">
      <c r="A21" s="62">
        <f>+'IPV VIVIENDA'!A18</f>
        <v>9</v>
      </c>
      <c r="B21" s="76" t="str">
        <f>+'IPV VIVIENDA'!B18</f>
        <v>Contrapiso Hormigón fratazado e=7cm en zonas de guardar (apto para recibir cerámico)(Veredines y cochera)</v>
      </c>
      <c r="C21" s="38">
        <f>+'IPV VIVIENDA'!F18</f>
        <v>1048.6132725053801</v>
      </c>
      <c r="D21" s="38">
        <f>+(C21*'IPV VIVIENDA'!$F$55)/'Plan de Trabajos'!$C$51</f>
        <v>1470.3488911751722</v>
      </c>
      <c r="E21" s="181">
        <f t="shared" si="0"/>
        <v>3.1408529000493253E-4</v>
      </c>
      <c r="F21" s="158"/>
      <c r="G21" s="225"/>
      <c r="H21" s="220">
        <v>0.25</v>
      </c>
      <c r="I21" s="220">
        <v>0.25</v>
      </c>
      <c r="J21" s="220">
        <v>0.5</v>
      </c>
      <c r="K21" s="221"/>
      <c r="L21" s="221"/>
      <c r="M21" s="220"/>
      <c r="N21" s="221"/>
      <c r="O21" s="220"/>
      <c r="P21" s="220"/>
      <c r="Q21" s="220"/>
      <c r="R21" s="227"/>
      <c r="S21" s="233">
        <f t="shared" si="1"/>
        <v>1</v>
      </c>
      <c r="T21" s="245"/>
      <c r="U21" s="234">
        <f t="shared" si="5"/>
        <v>7.8521322501233132E-5</v>
      </c>
      <c r="V21" s="72">
        <f t="shared" si="7"/>
        <v>7.8521322501233132E-5</v>
      </c>
      <c r="W21" s="234">
        <f t="shared" si="6"/>
        <v>1.5704264500246626E-4</v>
      </c>
      <c r="X21" s="238"/>
      <c r="Y21" s="238"/>
      <c r="Z21" s="236"/>
      <c r="AA21" s="221"/>
      <c r="AB21" s="221"/>
      <c r="AC21" s="221"/>
      <c r="AD21" s="221"/>
      <c r="AE21" s="244"/>
      <c r="AF21" s="253">
        <f t="shared" si="3"/>
        <v>3.1408529000493253E-4</v>
      </c>
      <c r="AG21" s="64" t="str">
        <f t="shared" si="4"/>
        <v>BIEN</v>
      </c>
    </row>
    <row r="22" spans="1:33" ht="13.5" customHeight="1" x14ac:dyDescent="0.25">
      <c r="A22" s="62">
        <f>+'IPV VIVIENDA'!A19</f>
        <v>10</v>
      </c>
      <c r="B22" s="76" t="str">
        <f>+'IPV VIVIENDA'!B19</f>
        <v>Capa Aisladora Horizontal y vertical</v>
      </c>
      <c r="C22" s="38">
        <f>+'IPV VIVIENDA'!F19</f>
        <v>3029.2877969289002</v>
      </c>
      <c r="D22" s="38">
        <f>+(C22*'IPV VIVIENDA'!$F$55)/'Plan de Trabajos'!$C$51</f>
        <v>4247.6192797207186</v>
      </c>
      <c r="E22" s="181">
        <f t="shared" si="0"/>
        <v>9.0734569278678968E-4</v>
      </c>
      <c r="F22" s="158"/>
      <c r="G22" s="225"/>
      <c r="H22" s="220">
        <v>0.25</v>
      </c>
      <c r="I22" s="220">
        <v>0.25</v>
      </c>
      <c r="J22" s="220">
        <v>0.5</v>
      </c>
      <c r="K22" s="221"/>
      <c r="L22" s="221"/>
      <c r="M22" s="220"/>
      <c r="N22" s="221"/>
      <c r="O22" s="220"/>
      <c r="P22" s="220"/>
      <c r="Q22" s="220"/>
      <c r="R22" s="227"/>
      <c r="S22" s="233">
        <f t="shared" si="1"/>
        <v>1</v>
      </c>
      <c r="T22" s="245"/>
      <c r="U22" s="234">
        <f t="shared" si="5"/>
        <v>2.2683642319669742E-4</v>
      </c>
      <c r="V22" s="72">
        <f t="shared" si="7"/>
        <v>2.2683642319669742E-4</v>
      </c>
      <c r="W22" s="234">
        <f t="shared" si="6"/>
        <v>4.5367284639339484E-4</v>
      </c>
      <c r="X22" s="238"/>
      <c r="Y22" s="238"/>
      <c r="Z22" s="236"/>
      <c r="AA22" s="221"/>
      <c r="AB22" s="221"/>
      <c r="AC22" s="221"/>
      <c r="AD22" s="221"/>
      <c r="AE22" s="244"/>
      <c r="AF22" s="253">
        <f t="shared" si="3"/>
        <v>9.0734569278678968E-4</v>
      </c>
      <c r="AG22" s="64" t="str">
        <f t="shared" si="4"/>
        <v>BIEN</v>
      </c>
    </row>
    <row r="23" spans="1:33" ht="13.5" customHeight="1" x14ac:dyDescent="0.25">
      <c r="A23" s="62">
        <f>+'IPV VIVIENDA'!A20</f>
        <v>11</v>
      </c>
      <c r="B23" s="76" t="str">
        <f>+'IPV VIVIENDA'!B20</f>
        <v>Mampostería de ladrillón de 0,20 m</v>
      </c>
      <c r="C23" s="38">
        <f>+'IPV VIVIENDA'!F20</f>
        <v>1269359.2307928002</v>
      </c>
      <c r="D23" s="38">
        <f>+(C23*'IPV VIVIENDA'!$F$55)/'Plan de Trabajos'!$C$51</f>
        <v>1779875.3710601993</v>
      </c>
      <c r="E23" s="181">
        <f t="shared" si="0"/>
        <v>0.38020409676051398</v>
      </c>
      <c r="F23" s="158"/>
      <c r="G23" s="225"/>
      <c r="H23" s="220">
        <v>0.25</v>
      </c>
      <c r="I23" s="220">
        <v>0.25</v>
      </c>
      <c r="J23" s="220">
        <v>0.5</v>
      </c>
      <c r="K23" s="221"/>
      <c r="L23" s="221"/>
      <c r="M23" s="220"/>
      <c r="N23" s="221"/>
      <c r="O23" s="219"/>
      <c r="P23" s="219"/>
      <c r="Q23" s="220"/>
      <c r="R23" s="227"/>
      <c r="S23" s="233">
        <f t="shared" si="1"/>
        <v>1</v>
      </c>
      <c r="T23" s="245"/>
      <c r="U23" s="234">
        <f t="shared" si="5"/>
        <v>9.5051024190128494E-2</v>
      </c>
      <c r="V23" s="72">
        <f t="shared" si="7"/>
        <v>9.5051024190128494E-2</v>
      </c>
      <c r="W23" s="234">
        <f t="shared" si="6"/>
        <v>0.19010204838025699</v>
      </c>
      <c r="X23" s="238"/>
      <c r="Y23" s="238"/>
      <c r="Z23" s="236"/>
      <c r="AA23" s="221"/>
      <c r="AB23" s="221"/>
      <c r="AC23" s="221"/>
      <c r="AD23" s="221"/>
      <c r="AE23" s="244"/>
      <c r="AF23" s="253">
        <f t="shared" si="3"/>
        <v>0.38020409676051398</v>
      </c>
      <c r="AG23" s="64" t="str">
        <f t="shared" si="4"/>
        <v>BIEN</v>
      </c>
    </row>
    <row r="24" spans="1:33" ht="13.5" customHeight="1" x14ac:dyDescent="0.25">
      <c r="A24" s="62">
        <f>+'IPV VIVIENDA'!A21</f>
        <v>12</v>
      </c>
      <c r="B24" s="76" t="str">
        <f>+'IPV VIVIENDA'!B21</f>
        <v>Mampostería muros de 0,10 m armada</v>
      </c>
      <c r="C24" s="38">
        <f>+'IPV VIVIENDA'!F21</f>
        <v>7813.3193898760001</v>
      </c>
      <c r="D24" s="38">
        <f>+(C24*'IPV VIVIENDA'!$F$55)/'Plan de Trabajos'!$C$51</f>
        <v>10955.712465715245</v>
      </c>
      <c r="E24" s="181">
        <f t="shared" si="0"/>
        <v>2.3402800162991215E-3</v>
      </c>
      <c r="F24" s="158"/>
      <c r="G24" s="225"/>
      <c r="H24" s="220">
        <v>0.25</v>
      </c>
      <c r="I24" s="220">
        <v>0.25</v>
      </c>
      <c r="J24" s="220">
        <v>0.5</v>
      </c>
      <c r="K24" s="221"/>
      <c r="L24" s="221"/>
      <c r="M24" s="219"/>
      <c r="N24" s="221"/>
      <c r="O24" s="219"/>
      <c r="P24" s="219"/>
      <c r="Q24" s="219"/>
      <c r="R24" s="226"/>
      <c r="S24" s="233">
        <f t="shared" si="1"/>
        <v>1</v>
      </c>
      <c r="T24" s="245"/>
      <c r="U24" s="234">
        <f t="shared" si="5"/>
        <v>5.8507000407478037E-4</v>
      </c>
      <c r="V24" s="72">
        <f t="shared" si="7"/>
        <v>5.8507000407478037E-4</v>
      </c>
      <c r="W24" s="234">
        <f t="shared" si="6"/>
        <v>1.1701400081495607E-3</v>
      </c>
      <c r="X24" s="235"/>
      <c r="Y24" s="235"/>
      <c r="Z24" s="236"/>
      <c r="AA24" s="221"/>
      <c r="AB24" s="221"/>
      <c r="AC24" s="221"/>
      <c r="AD24" s="221"/>
      <c r="AE24" s="244"/>
      <c r="AF24" s="253">
        <f t="shared" si="3"/>
        <v>2.3402800162991215E-3</v>
      </c>
      <c r="AG24" s="64" t="str">
        <f t="shared" si="4"/>
        <v>BIEN</v>
      </c>
    </row>
    <row r="25" spans="1:33" ht="13.5" customHeight="1" x14ac:dyDescent="0.25">
      <c r="A25" s="62">
        <f>+'IPV VIVIENDA'!A22</f>
        <v>13</v>
      </c>
      <c r="B25" s="76" t="str">
        <f>+'IPV VIVIENDA'!B22</f>
        <v>Columnas de Encadenado, enmarcado y carga</v>
      </c>
      <c r="C25" s="38">
        <f>+'IPV VIVIENDA'!F22</f>
        <v>31536.524121709572</v>
      </c>
      <c r="D25" s="38">
        <f>+(C25*'IPV VIVIENDA'!$F$55)/'Plan de Trabajos'!$C$51</f>
        <v>44220.013697792325</v>
      </c>
      <c r="E25" s="181">
        <f t="shared" si="0"/>
        <v>9.4459593295524325E-3</v>
      </c>
      <c r="F25" s="158"/>
      <c r="G25" s="228"/>
      <c r="H25" s="221"/>
      <c r="I25" s="221"/>
      <c r="J25" s="219">
        <v>0.5</v>
      </c>
      <c r="K25" s="219">
        <v>0.5</v>
      </c>
      <c r="L25" s="221"/>
      <c r="M25" s="219"/>
      <c r="N25" s="220"/>
      <c r="O25" s="221"/>
      <c r="P25" s="219"/>
      <c r="Q25" s="219"/>
      <c r="R25" s="226"/>
      <c r="S25" s="233">
        <f t="shared" si="1"/>
        <v>1</v>
      </c>
      <c r="T25" s="246"/>
      <c r="U25" s="234"/>
      <c r="V25" s="235"/>
      <c r="X25" s="235">
        <f>J25*E25</f>
        <v>4.7229796647762163E-3</v>
      </c>
      <c r="Y25" s="235">
        <f>K25*E25</f>
        <v>4.7229796647762163E-3</v>
      </c>
      <c r="Z25" s="236"/>
      <c r="AA25" s="221"/>
      <c r="AB25" s="221"/>
      <c r="AC25" s="221"/>
      <c r="AD25" s="221"/>
      <c r="AE25" s="244"/>
      <c r="AF25" s="253">
        <f t="shared" si="3"/>
        <v>9.4459593295524325E-3</v>
      </c>
      <c r="AG25" s="64" t="str">
        <f t="shared" si="4"/>
        <v>BIEN</v>
      </c>
    </row>
    <row r="26" spans="1:33" ht="13.5" customHeight="1" x14ac:dyDescent="0.25">
      <c r="A26" s="62">
        <f>+'IPV VIVIENDA'!A23</f>
        <v>14</v>
      </c>
      <c r="B26" s="76" t="str">
        <f>+'IPV VIVIENDA'!B23</f>
        <v>Vigas de Encadenado Superior, Dintel y Carga</v>
      </c>
      <c r="C26" s="38">
        <f>+'IPV VIVIENDA'!F23</f>
        <v>25625.137893600004</v>
      </c>
      <c r="D26" s="38">
        <f>+(C26*'IPV VIVIENDA'!$F$55)/'Plan de Trabajos'!$C$51</f>
        <v>35931.161731383043</v>
      </c>
      <c r="E26" s="181">
        <f t="shared" si="0"/>
        <v>7.6753547544730783E-3</v>
      </c>
      <c r="F26" s="158"/>
      <c r="G26" s="228"/>
      <c r="H26" s="221"/>
      <c r="I26" s="221"/>
      <c r="J26" s="219">
        <v>0.5</v>
      </c>
      <c r="K26" s="219">
        <v>0.5</v>
      </c>
      <c r="L26" s="221"/>
      <c r="M26" s="219"/>
      <c r="N26" s="220"/>
      <c r="O26" s="221"/>
      <c r="P26" s="219"/>
      <c r="Q26" s="219"/>
      <c r="R26" s="226"/>
      <c r="S26" s="233">
        <f t="shared" si="1"/>
        <v>1</v>
      </c>
      <c r="T26" s="246"/>
      <c r="U26" s="238"/>
      <c r="V26" s="235"/>
      <c r="X26" s="235">
        <f>J26*E26</f>
        <v>3.8376773772365392E-3</v>
      </c>
      <c r="Y26" s="235">
        <f>K26*E26</f>
        <v>3.8376773772365392E-3</v>
      </c>
      <c r="Z26" s="236"/>
      <c r="AA26" s="221"/>
      <c r="AB26" s="221"/>
      <c r="AC26" s="221"/>
      <c r="AD26" s="221"/>
      <c r="AE26" s="244"/>
      <c r="AF26" s="253">
        <f t="shared" si="3"/>
        <v>7.6753547544730783E-3</v>
      </c>
      <c r="AG26" s="64" t="str">
        <f t="shared" si="4"/>
        <v>BIEN</v>
      </c>
    </row>
    <row r="27" spans="1:33" ht="13.5" customHeight="1" x14ac:dyDescent="0.25">
      <c r="A27" s="62">
        <f>+'IPV VIVIENDA'!A24</f>
        <v>15</v>
      </c>
      <c r="B27" s="76" t="str">
        <f>+'IPV VIVIENDA'!B24</f>
        <v>Losa de Hº Aº vista s/oquedades (incluye acceso)</v>
      </c>
      <c r="C27" s="38">
        <f>+'IPV VIVIENDA'!F24</f>
        <v>459555.88364160008</v>
      </c>
      <c r="D27" s="38">
        <f>+(C27*'IPV VIVIENDA'!$F$55)/'Plan de Trabajos'!$C$51</f>
        <v>644381.9677496847</v>
      </c>
      <c r="E27" s="181">
        <f t="shared" si="0"/>
        <v>0.13764821290329837</v>
      </c>
      <c r="F27" s="158"/>
      <c r="G27" s="228"/>
      <c r="H27" s="221"/>
      <c r="I27" s="221"/>
      <c r="J27" s="219">
        <v>0.5</v>
      </c>
      <c r="K27" s="219">
        <v>0.5</v>
      </c>
      <c r="L27" s="221"/>
      <c r="M27" s="219"/>
      <c r="N27" s="220"/>
      <c r="O27" s="221"/>
      <c r="P27" s="219"/>
      <c r="Q27" s="219"/>
      <c r="R27" s="226"/>
      <c r="S27" s="233">
        <f t="shared" si="1"/>
        <v>1</v>
      </c>
      <c r="T27" s="246"/>
      <c r="U27" s="238"/>
      <c r="V27" s="235"/>
      <c r="X27" s="235">
        <f>J27*E27</f>
        <v>6.8824106451649186E-2</v>
      </c>
      <c r="Y27" s="235">
        <f>K27*E27</f>
        <v>6.8824106451649186E-2</v>
      </c>
      <c r="Z27" s="236"/>
      <c r="AA27" s="221"/>
      <c r="AB27" s="221"/>
      <c r="AC27" s="221"/>
      <c r="AD27" s="221"/>
      <c r="AE27" s="244"/>
      <c r="AF27" s="253">
        <f t="shared" si="3"/>
        <v>0.13764821290329837</v>
      </c>
      <c r="AG27" s="64" t="str">
        <f t="shared" si="4"/>
        <v>BIEN</v>
      </c>
    </row>
    <row r="28" spans="1:33" x14ac:dyDescent="0.25">
      <c r="A28" s="62">
        <f>+'IPV VIVIENDA'!A25</f>
        <v>16</v>
      </c>
      <c r="B28" s="76" t="str">
        <f>+'IPV VIVIENDA'!B25</f>
        <v>Base de tanque de reserva</v>
      </c>
      <c r="C28" s="38">
        <f>+'IPV VIVIENDA'!F25</f>
        <v>9253.8311205000009</v>
      </c>
      <c r="D28" s="38">
        <f>+(C28*'IPV VIVIENDA'!$F$55)/'Plan de Trabajos'!$C$51</f>
        <v>12975.575156168614</v>
      </c>
      <c r="E28" s="181">
        <f t="shared" si="0"/>
        <v>2.7717484675686293E-3</v>
      </c>
      <c r="F28" s="158"/>
      <c r="G28" s="225"/>
      <c r="H28" s="221"/>
      <c r="I28" s="221"/>
      <c r="J28" s="219">
        <v>0.5</v>
      </c>
      <c r="K28" s="219">
        <v>0.5</v>
      </c>
      <c r="L28" s="221"/>
      <c r="M28" s="219"/>
      <c r="N28" s="219"/>
      <c r="O28" s="221"/>
      <c r="P28" s="219"/>
      <c r="Q28" s="219"/>
      <c r="R28" s="226"/>
      <c r="S28" s="233">
        <f t="shared" si="1"/>
        <v>1</v>
      </c>
      <c r="T28" s="245"/>
      <c r="U28" s="235"/>
      <c r="V28" s="235"/>
      <c r="X28" s="235">
        <f>J28*E28</f>
        <v>1.3858742337843147E-3</v>
      </c>
      <c r="Y28" s="235">
        <f>K28*E28</f>
        <v>1.3858742337843147E-3</v>
      </c>
      <c r="Z28" s="236"/>
      <c r="AA28" s="221"/>
      <c r="AB28" s="221"/>
      <c r="AC28" s="221"/>
      <c r="AD28" s="221"/>
      <c r="AE28" s="244"/>
      <c r="AF28" s="253">
        <f t="shared" si="3"/>
        <v>2.7717484675686293E-3</v>
      </c>
      <c r="AG28" s="64" t="str">
        <f t="shared" si="4"/>
        <v>BIEN</v>
      </c>
    </row>
    <row r="29" spans="1:33" x14ac:dyDescent="0.25">
      <c r="A29" s="62">
        <f>+'IPV VIVIENDA'!A26</f>
        <v>17</v>
      </c>
      <c r="B29" s="76" t="str">
        <f>+'IPV VIVIENDA'!B26</f>
        <v>Cubierta de Techo (aislación térmica e hidráulica)</v>
      </c>
      <c r="C29" s="38">
        <f>+'IPV VIVIENDA'!F26</f>
        <v>57045.627850994853</v>
      </c>
      <c r="D29" s="38">
        <f>+(C29*'IPV VIVIENDA'!$F$55)/'Plan de Trabajos'!$C$51</f>
        <v>79988.474165218489</v>
      </c>
      <c r="E29" s="181">
        <f t="shared" si="0"/>
        <v>1.7086559017401002E-2</v>
      </c>
      <c r="F29" s="158"/>
      <c r="G29" s="225"/>
      <c r="H29" s="221"/>
      <c r="I29" s="221"/>
      <c r="J29" s="221"/>
      <c r="K29" s="221"/>
      <c r="L29" s="219">
        <v>0.25</v>
      </c>
      <c r="M29" s="219">
        <v>0.25</v>
      </c>
      <c r="N29" s="219">
        <v>0.5</v>
      </c>
      <c r="O29" s="219"/>
      <c r="P29" s="221"/>
      <c r="Q29" s="219"/>
      <c r="R29" s="226"/>
      <c r="S29" s="233">
        <f t="shared" si="1"/>
        <v>1</v>
      </c>
      <c r="T29" s="245"/>
      <c r="U29" s="235"/>
      <c r="V29" s="235"/>
      <c r="W29" s="235"/>
      <c r="X29" s="235"/>
      <c r="Z29" s="235">
        <f t="shared" ref="Z29:Z38" si="8">L29*E29</f>
        <v>4.2716397543502505E-3</v>
      </c>
      <c r="AA29" s="72">
        <f t="shared" ref="AA29:AA38" si="9">M29*E29</f>
        <v>4.2716397543502505E-3</v>
      </c>
      <c r="AB29" s="236">
        <f t="shared" ref="AB29:AB38" si="10">N29*E29</f>
        <v>8.543279508700501E-3</v>
      </c>
      <c r="AC29" s="221"/>
      <c r="AD29" s="221"/>
      <c r="AE29" s="244"/>
      <c r="AF29" s="253">
        <f t="shared" si="3"/>
        <v>1.7086559017401002E-2</v>
      </c>
      <c r="AG29" s="64" t="str">
        <f t="shared" si="4"/>
        <v>BIEN</v>
      </c>
    </row>
    <row r="30" spans="1:33" x14ac:dyDescent="0.25">
      <c r="A30" s="62">
        <f>+'IPV VIVIENDA'!A27</f>
        <v>18</v>
      </c>
      <c r="B30" s="76" t="str">
        <f>+'IPV VIVIENDA'!B27</f>
        <v>Aislación hidráulica con membrana con al esp=4mm, s/losa ext</v>
      </c>
      <c r="C30" s="38">
        <f>+'IPV VIVIENDA'!F27</f>
        <v>23727.511641600002</v>
      </c>
      <c r="D30" s="38">
        <f>+(C30*'IPV VIVIENDA'!$F$55)/'Plan de Trabajos'!$C$51</f>
        <v>33270.340312608962</v>
      </c>
      <c r="E30" s="181">
        <f t="shared" si="0"/>
        <v>7.1069693379349382E-3</v>
      </c>
      <c r="F30" s="158"/>
      <c r="G30" s="225"/>
      <c r="H30" s="221"/>
      <c r="I30" s="221"/>
      <c r="J30" s="221"/>
      <c r="K30" s="221"/>
      <c r="L30" s="219">
        <v>0.25</v>
      </c>
      <c r="M30" s="219">
        <v>0.25</v>
      </c>
      <c r="N30" s="219">
        <v>0.5</v>
      </c>
      <c r="O30" s="219"/>
      <c r="P30" s="221"/>
      <c r="Q30" s="219"/>
      <c r="R30" s="226"/>
      <c r="S30" s="233">
        <f t="shared" si="1"/>
        <v>1</v>
      </c>
      <c r="T30" s="245"/>
      <c r="U30" s="235"/>
      <c r="V30" s="235"/>
      <c r="W30" s="235"/>
      <c r="X30" s="235"/>
      <c r="Z30" s="235">
        <f t="shared" si="8"/>
        <v>1.7767423344837345E-3</v>
      </c>
      <c r="AA30" s="72">
        <f t="shared" si="9"/>
        <v>1.7767423344837345E-3</v>
      </c>
      <c r="AB30" s="236">
        <f t="shared" si="10"/>
        <v>3.5534846689674691E-3</v>
      </c>
      <c r="AC30" s="221"/>
      <c r="AD30" s="221"/>
      <c r="AE30" s="244"/>
      <c r="AF30" s="253">
        <f t="shared" si="3"/>
        <v>7.1069693379349382E-3</v>
      </c>
      <c r="AG30" s="64" t="str">
        <f t="shared" si="4"/>
        <v>BIEN</v>
      </c>
    </row>
    <row r="31" spans="1:33" x14ac:dyDescent="0.25">
      <c r="A31" s="62">
        <f>+'IPV VIVIENDA'!A28</f>
        <v>19</v>
      </c>
      <c r="B31" s="76" t="str">
        <f>+'IPV VIVIENDA'!B28</f>
        <v>Piso cerámico - 1º calidad Alto tránsito - incl umbrales (no incluye zona de guardado placares - bajo mesada)</v>
      </c>
      <c r="C31" s="38">
        <f>+'IPV VIVIENDA'!F28</f>
        <v>10252.535780136001</v>
      </c>
      <c r="D31" s="38">
        <f>+(C31*'IPV VIVIENDA'!$F$55)/'Plan de Trabajos'!$C$51</f>
        <v>14375.942982334705</v>
      </c>
      <c r="E31" s="181">
        <f t="shared" si="0"/>
        <v>3.0708849088818316E-3</v>
      </c>
      <c r="F31" s="158"/>
      <c r="G31" s="225"/>
      <c r="H31" s="221"/>
      <c r="I31" s="221"/>
      <c r="J31" s="221"/>
      <c r="K31" s="221"/>
      <c r="L31" s="219">
        <v>0.25</v>
      </c>
      <c r="M31" s="219">
        <v>0.25</v>
      </c>
      <c r="N31" s="219">
        <v>0.5</v>
      </c>
      <c r="O31" s="219"/>
      <c r="P31" s="221"/>
      <c r="Q31" s="219"/>
      <c r="R31" s="226"/>
      <c r="S31" s="233">
        <f t="shared" si="1"/>
        <v>1</v>
      </c>
      <c r="T31" s="245"/>
      <c r="U31" s="235"/>
      <c r="V31" s="235"/>
      <c r="W31" s="235"/>
      <c r="X31" s="235"/>
      <c r="Z31" s="235">
        <f t="shared" si="8"/>
        <v>7.6772122722045791E-4</v>
      </c>
      <c r="AA31" s="72">
        <f t="shared" si="9"/>
        <v>7.6772122722045791E-4</v>
      </c>
      <c r="AB31" s="236">
        <f t="shared" si="10"/>
        <v>1.5354424544409158E-3</v>
      </c>
      <c r="AC31" s="221"/>
      <c r="AD31" s="221"/>
      <c r="AE31" s="244"/>
      <c r="AF31" s="253">
        <f t="shared" si="3"/>
        <v>3.0708849088818316E-3</v>
      </c>
      <c r="AG31" s="64" t="str">
        <f t="shared" si="4"/>
        <v>BIEN</v>
      </c>
    </row>
    <row r="32" spans="1:33" x14ac:dyDescent="0.25">
      <c r="A32" s="62">
        <f>+'IPV VIVIENDA'!A29</f>
        <v>20</v>
      </c>
      <c r="B32" s="76" t="str">
        <f>+'IPV VIVIENDA'!B29</f>
        <v>Zócalo Cerámico</v>
      </c>
      <c r="C32" s="38">
        <f>+'IPV VIVIENDA'!F29</f>
        <v>4728.3997594774</v>
      </c>
      <c r="D32" s="38">
        <f>+(C32*'IPV VIVIENDA'!$F$55)/'Plan de Trabajos'!$C$51</f>
        <v>6630.0871118764862</v>
      </c>
      <c r="E32" s="181">
        <f t="shared" si="0"/>
        <v>1.4162712304474411E-3</v>
      </c>
      <c r="F32" s="158"/>
      <c r="G32" s="225"/>
      <c r="H32" s="221"/>
      <c r="I32" s="221"/>
      <c r="J32" s="221"/>
      <c r="K32" s="221"/>
      <c r="L32" s="219">
        <v>0.25</v>
      </c>
      <c r="M32" s="219">
        <v>0.25</v>
      </c>
      <c r="N32" s="219">
        <v>0.5</v>
      </c>
      <c r="O32" s="219"/>
      <c r="P32" s="221"/>
      <c r="Q32" s="219"/>
      <c r="R32" s="226"/>
      <c r="S32" s="233">
        <f t="shared" si="1"/>
        <v>1</v>
      </c>
      <c r="T32" s="245"/>
      <c r="U32" s="235"/>
      <c r="V32" s="235"/>
      <c r="W32" s="235"/>
      <c r="X32" s="235"/>
      <c r="Z32" s="235">
        <f t="shared" si="8"/>
        <v>3.5406780761186026E-4</v>
      </c>
      <c r="AA32" s="72">
        <f t="shared" si="9"/>
        <v>3.5406780761186026E-4</v>
      </c>
      <c r="AB32" s="236">
        <f t="shared" si="10"/>
        <v>7.0813561522372053E-4</v>
      </c>
      <c r="AC32" s="221"/>
      <c r="AD32" s="221"/>
      <c r="AE32" s="244"/>
      <c r="AF32" s="253">
        <f t="shared" si="3"/>
        <v>1.4162712304474411E-3</v>
      </c>
      <c r="AG32" s="64" t="str">
        <f t="shared" si="4"/>
        <v>BIEN</v>
      </c>
    </row>
    <row r="33" spans="1:33" x14ac:dyDescent="0.25">
      <c r="A33" s="62">
        <f>+'IPV VIVIENDA'!A30</f>
        <v>21</v>
      </c>
      <c r="B33" s="76" t="str">
        <f>+'IPV VIVIENDA'!B30</f>
        <v>Carpintería aluminio, metálica y madera (incluído premarcos con antepechos metálicos, mosquiteros y cierre base tº de reserva)</v>
      </c>
      <c r="C33" s="38">
        <f>+'IPV VIVIENDA'!F30</f>
        <v>19614.875599999999</v>
      </c>
      <c r="D33" s="38">
        <f>+(C33*'IPV VIVIENDA'!$F$55)/'Plan de Trabajos'!$C$51</f>
        <v>27503.667314921353</v>
      </c>
      <c r="E33" s="181">
        <f t="shared" si="0"/>
        <v>5.8751343824947309E-3</v>
      </c>
      <c r="F33" s="158"/>
      <c r="G33" s="225"/>
      <c r="H33" s="221"/>
      <c r="I33" s="221"/>
      <c r="J33" s="221"/>
      <c r="K33" s="221"/>
      <c r="L33" s="219">
        <v>0.25</v>
      </c>
      <c r="M33" s="219">
        <v>0.25</v>
      </c>
      <c r="N33" s="219">
        <v>0.5</v>
      </c>
      <c r="O33" s="219"/>
      <c r="P33" s="221"/>
      <c r="Q33" s="219"/>
      <c r="R33" s="226"/>
      <c r="S33" s="233">
        <f t="shared" si="1"/>
        <v>1</v>
      </c>
      <c r="T33" s="245"/>
      <c r="U33" s="235"/>
      <c r="V33" s="235"/>
      <c r="W33" s="235"/>
      <c r="X33" s="235"/>
      <c r="Z33" s="235">
        <f t="shared" si="8"/>
        <v>1.4687835956236827E-3</v>
      </c>
      <c r="AA33" s="72">
        <f t="shared" si="9"/>
        <v>1.4687835956236827E-3</v>
      </c>
      <c r="AB33" s="236">
        <f t="shared" si="10"/>
        <v>2.9375671912473655E-3</v>
      </c>
      <c r="AC33" s="221"/>
      <c r="AD33" s="221"/>
      <c r="AE33" s="244"/>
      <c r="AF33" s="253">
        <f t="shared" si="3"/>
        <v>5.8751343824947309E-3</v>
      </c>
      <c r="AG33" s="64" t="str">
        <f t="shared" si="4"/>
        <v>BIEN</v>
      </c>
    </row>
    <row r="34" spans="1:33" x14ac:dyDescent="0.25">
      <c r="A34" s="62">
        <f>+'IPV VIVIENDA'!A31</f>
        <v>22</v>
      </c>
      <c r="B34" s="76" t="str">
        <f>+'IPV VIVIENDA'!B31</f>
        <v>Jaharro Bajo Revestimiento cerámico</v>
      </c>
      <c r="C34" s="38">
        <f>+'IPV VIVIENDA'!F31</f>
        <v>2561.7764998952007</v>
      </c>
      <c r="D34" s="38">
        <f>+(C34*'IPV VIVIENDA'!$F$55)/'Plan de Trabajos'!$C$51</f>
        <v>3592.0823575501677</v>
      </c>
      <c r="E34" s="181">
        <f t="shared" si="0"/>
        <v>7.6731463924254015E-4</v>
      </c>
      <c r="F34" s="158"/>
      <c r="G34" s="225"/>
      <c r="H34" s="221"/>
      <c r="I34" s="221"/>
      <c r="J34" s="221"/>
      <c r="K34" s="221"/>
      <c r="L34" s="219">
        <v>0.25</v>
      </c>
      <c r="M34" s="219">
        <v>0.25</v>
      </c>
      <c r="N34" s="219">
        <v>0.5</v>
      </c>
      <c r="O34" s="219"/>
      <c r="P34" s="221"/>
      <c r="Q34" s="219"/>
      <c r="R34" s="226"/>
      <c r="S34" s="233">
        <f t="shared" si="1"/>
        <v>1</v>
      </c>
      <c r="T34" s="245"/>
      <c r="U34" s="235"/>
      <c r="V34" s="235"/>
      <c r="W34" s="235"/>
      <c r="X34" s="235"/>
      <c r="Z34" s="235">
        <f t="shared" si="8"/>
        <v>1.9182865981063504E-4</v>
      </c>
      <c r="AA34" s="72">
        <f t="shared" si="9"/>
        <v>1.9182865981063504E-4</v>
      </c>
      <c r="AB34" s="236">
        <f t="shared" si="10"/>
        <v>3.8365731962127007E-4</v>
      </c>
      <c r="AC34" s="221"/>
      <c r="AD34" s="221"/>
      <c r="AE34" s="244"/>
      <c r="AF34" s="253">
        <f t="shared" si="3"/>
        <v>7.6731463924254015E-4</v>
      </c>
      <c r="AG34" s="64" t="str">
        <f t="shared" si="4"/>
        <v>BIEN</v>
      </c>
    </row>
    <row r="35" spans="1:33" x14ac:dyDescent="0.25">
      <c r="A35" s="62">
        <f>+'IPV VIVIENDA'!A32</f>
        <v>23</v>
      </c>
      <c r="B35" s="76" t="str">
        <f>+'IPV VIVIENDA'!B32</f>
        <v>Jaharro y enlucido interior a la cal</v>
      </c>
      <c r="C35" s="38">
        <f>+'IPV VIVIENDA'!F32</f>
        <v>24014.349887500004</v>
      </c>
      <c r="D35" s="38">
        <f>+(C35*'IPV VIVIENDA'!$F$55)/'Plan de Trabajos'!$C$51</f>
        <v>33672.540349423332</v>
      </c>
      <c r="E35" s="181">
        <f t="shared" si="0"/>
        <v>7.1928843992928385E-3</v>
      </c>
      <c r="F35" s="158"/>
      <c r="G35" s="225"/>
      <c r="H35" s="221"/>
      <c r="I35" s="221"/>
      <c r="J35" s="221"/>
      <c r="K35" s="221"/>
      <c r="L35" s="219">
        <v>0.25</v>
      </c>
      <c r="M35" s="219">
        <v>0.25</v>
      </c>
      <c r="N35" s="219">
        <v>0.5</v>
      </c>
      <c r="O35" s="219"/>
      <c r="P35" s="221"/>
      <c r="Q35" s="219"/>
      <c r="R35" s="226"/>
      <c r="S35" s="233">
        <f t="shared" si="1"/>
        <v>1</v>
      </c>
      <c r="T35" s="245"/>
      <c r="U35" s="235"/>
      <c r="V35" s="235"/>
      <c r="W35" s="235"/>
      <c r="X35" s="235"/>
      <c r="Z35" s="235">
        <f t="shared" si="8"/>
        <v>1.7982210998232096E-3</v>
      </c>
      <c r="AA35" s="72">
        <f t="shared" si="9"/>
        <v>1.7982210998232096E-3</v>
      </c>
      <c r="AB35" s="236">
        <f t="shared" si="10"/>
        <v>3.5964421996464192E-3</v>
      </c>
      <c r="AC35" s="221"/>
      <c r="AD35" s="221"/>
      <c r="AE35" s="244"/>
      <c r="AF35" s="253">
        <f t="shared" si="3"/>
        <v>7.1928843992928385E-3</v>
      </c>
      <c r="AG35" s="64" t="str">
        <f t="shared" si="4"/>
        <v>BIEN</v>
      </c>
    </row>
    <row r="36" spans="1:33" x14ac:dyDescent="0.25">
      <c r="A36" s="62">
        <f>+'IPV VIVIENDA'!A33</f>
        <v>24</v>
      </c>
      <c r="B36" s="76" t="str">
        <f>+'IPV VIVIENDA'!B33</f>
        <v>Cielorraso interior a la cal</v>
      </c>
      <c r="C36" s="38">
        <f>+'IPV VIVIENDA'!F33</f>
        <v>11097.991845240002</v>
      </c>
      <c r="D36" s="38">
        <f>+(C36*'IPV VIVIENDA'!$F$55)/'Plan de Trabajos'!$C$51</f>
        <v>15561.428061016668</v>
      </c>
      <c r="E36" s="181">
        <f t="shared" si="0"/>
        <v>3.3241196526688998E-3</v>
      </c>
      <c r="F36" s="158"/>
      <c r="G36" s="225"/>
      <c r="H36" s="221"/>
      <c r="I36" s="221"/>
      <c r="J36" s="221"/>
      <c r="K36" s="221"/>
      <c r="L36" s="219">
        <v>0.25</v>
      </c>
      <c r="M36" s="219">
        <v>0.25</v>
      </c>
      <c r="N36" s="219">
        <v>0.5</v>
      </c>
      <c r="O36" s="219"/>
      <c r="P36" s="221"/>
      <c r="Q36" s="219"/>
      <c r="R36" s="226"/>
      <c r="S36" s="233">
        <f t="shared" si="1"/>
        <v>1</v>
      </c>
      <c r="T36" s="245"/>
      <c r="U36" s="235"/>
      <c r="V36" s="235"/>
      <c r="W36" s="235"/>
      <c r="X36" s="235"/>
      <c r="Z36" s="235">
        <f t="shared" si="8"/>
        <v>8.3102991316722494E-4</v>
      </c>
      <c r="AA36" s="72">
        <f t="shared" si="9"/>
        <v>8.3102991316722494E-4</v>
      </c>
      <c r="AB36" s="236">
        <f t="shared" si="10"/>
        <v>1.6620598263344499E-3</v>
      </c>
      <c r="AC36" s="221"/>
      <c r="AD36" s="221"/>
      <c r="AE36" s="244"/>
      <c r="AF36" s="253">
        <f t="shared" si="3"/>
        <v>3.3241196526688998E-3</v>
      </c>
      <c r="AG36" s="64" t="str">
        <f t="shared" si="4"/>
        <v>BIEN</v>
      </c>
    </row>
    <row r="37" spans="1:33" s="77" customFormat="1" x14ac:dyDescent="0.25">
      <c r="A37" s="62">
        <f>+'IPV VIVIENDA'!A34</f>
        <v>25</v>
      </c>
      <c r="B37" s="76" t="str">
        <f>+'IPV VIVIENDA'!B34</f>
        <v>Revestimiento Cerámico</v>
      </c>
      <c r="C37" s="38">
        <f>+'IPV VIVIENDA'!F34</f>
        <v>4561.9025625366676</v>
      </c>
      <c r="D37" s="38">
        <f>+(C37*'IPV VIVIENDA'!$F$55)/'Plan de Trabajos'!$C$51</f>
        <v>6396.6273843253794</v>
      </c>
      <c r="E37" s="181">
        <f t="shared" si="0"/>
        <v>1.3664012528710604E-3</v>
      </c>
      <c r="F37" s="158"/>
      <c r="G37" s="225"/>
      <c r="H37" s="222"/>
      <c r="I37" s="222"/>
      <c r="J37" s="222"/>
      <c r="K37" s="222"/>
      <c r="L37" s="219">
        <v>0.25</v>
      </c>
      <c r="M37" s="219">
        <v>0.25</v>
      </c>
      <c r="N37" s="219">
        <v>0.5</v>
      </c>
      <c r="O37" s="219"/>
      <c r="P37" s="222"/>
      <c r="Q37" s="219"/>
      <c r="R37" s="226"/>
      <c r="S37" s="233">
        <f t="shared" si="1"/>
        <v>1</v>
      </c>
      <c r="T37" s="245"/>
      <c r="U37" s="235"/>
      <c r="V37" s="235"/>
      <c r="W37" s="235"/>
      <c r="X37" s="235"/>
      <c r="Z37" s="235">
        <f t="shared" si="8"/>
        <v>3.416003132177651E-4</v>
      </c>
      <c r="AA37" s="72">
        <f t="shared" si="9"/>
        <v>3.416003132177651E-4</v>
      </c>
      <c r="AB37" s="236">
        <f t="shared" si="10"/>
        <v>6.832006264355302E-4</v>
      </c>
      <c r="AC37" s="222"/>
      <c r="AD37" s="222"/>
      <c r="AE37" s="247"/>
      <c r="AF37" s="253">
        <f t="shared" si="3"/>
        <v>1.3664012528710604E-3</v>
      </c>
      <c r="AG37" s="64" t="str">
        <f t="shared" si="4"/>
        <v>BIEN</v>
      </c>
    </row>
    <row r="38" spans="1:33" s="77" customFormat="1" x14ac:dyDescent="0.25">
      <c r="A38" s="62">
        <f>+'IPV VIVIENDA'!A35</f>
        <v>26</v>
      </c>
      <c r="B38" s="76" t="str">
        <f>+'IPV VIVIENDA'!B35</f>
        <v>Jaharro y enlucido exterior a la cal</v>
      </c>
      <c r="C38" s="38">
        <f>+'IPV VIVIENDA'!F35</f>
        <v>23347.655892000002</v>
      </c>
      <c r="D38" s="38">
        <f>+(C38*'IPV VIVIENDA'!$F$55)/'Plan de Trabajos'!$C$51</f>
        <v>32737.71260812031</v>
      </c>
      <c r="E38" s="181">
        <f t="shared" si="0"/>
        <v>6.9931932620436758E-3</v>
      </c>
      <c r="F38" s="158"/>
      <c r="G38" s="225"/>
      <c r="H38" s="222"/>
      <c r="I38" s="222"/>
      <c r="J38" s="222"/>
      <c r="K38" s="222"/>
      <c r="L38" s="219">
        <v>0.25</v>
      </c>
      <c r="M38" s="219">
        <v>0.25</v>
      </c>
      <c r="N38" s="219">
        <v>0.5</v>
      </c>
      <c r="O38" s="219"/>
      <c r="P38" s="222"/>
      <c r="Q38" s="219"/>
      <c r="R38" s="226"/>
      <c r="S38" s="233">
        <f t="shared" si="1"/>
        <v>1</v>
      </c>
      <c r="T38" s="245"/>
      <c r="U38" s="235"/>
      <c r="V38" s="235"/>
      <c r="W38" s="235"/>
      <c r="X38" s="235"/>
      <c r="Z38" s="235">
        <f t="shared" si="8"/>
        <v>1.7482983155109189E-3</v>
      </c>
      <c r="AA38" s="72">
        <f t="shared" si="9"/>
        <v>1.7482983155109189E-3</v>
      </c>
      <c r="AB38" s="236">
        <f t="shared" si="10"/>
        <v>3.4965966310218379E-3</v>
      </c>
      <c r="AC38" s="222"/>
      <c r="AD38" s="222"/>
      <c r="AE38" s="247"/>
      <c r="AF38" s="253">
        <f t="shared" si="3"/>
        <v>6.9931932620436758E-3</v>
      </c>
      <c r="AG38" s="64" t="str">
        <f t="shared" si="4"/>
        <v>BIEN</v>
      </c>
    </row>
    <row r="39" spans="1:33" s="77" customFormat="1" x14ac:dyDescent="0.25">
      <c r="A39" s="62">
        <f>+'IPV VIVIENDA'!A36</f>
        <v>27</v>
      </c>
      <c r="B39" s="76" t="str">
        <f>+'IPV VIVIENDA'!B36</f>
        <v>Mesada, Campana y Ventilaciones</v>
      </c>
      <c r="C39" s="38">
        <f>+'IPV VIVIENDA'!F36</f>
        <v>31159</v>
      </c>
      <c r="D39" s="38">
        <f>+(C39*'IPV VIVIENDA'!$F$55)/'Plan de Trabajos'!$C$51</f>
        <v>43690.655364933053</v>
      </c>
      <c r="E39" s="181">
        <f t="shared" si="0"/>
        <v>9.3328816331699465E-3</v>
      </c>
      <c r="F39" s="158"/>
      <c r="G39" s="225"/>
      <c r="H39" s="222"/>
      <c r="I39" s="222"/>
      <c r="J39" s="222"/>
      <c r="K39" s="222"/>
      <c r="L39" s="222"/>
      <c r="M39" s="219"/>
      <c r="N39" s="219"/>
      <c r="O39" s="219">
        <v>0.5</v>
      </c>
      <c r="P39" s="219">
        <v>0.5</v>
      </c>
      <c r="Q39" s="222"/>
      <c r="R39" s="226"/>
      <c r="S39" s="233">
        <f t="shared" si="1"/>
        <v>1</v>
      </c>
      <c r="T39" s="245"/>
      <c r="U39" s="235"/>
      <c r="V39" s="235"/>
      <c r="W39" s="235"/>
      <c r="X39" s="235"/>
      <c r="Y39" s="235"/>
      <c r="Z39" s="239"/>
      <c r="AC39" s="240">
        <f>N39*E39</f>
        <v>0</v>
      </c>
      <c r="AD39" s="239">
        <f>O39*E39</f>
        <v>4.6664408165849732E-3</v>
      </c>
      <c r="AE39" s="239">
        <f>P39*E39</f>
        <v>4.6664408165849732E-3</v>
      </c>
      <c r="AF39" s="253">
        <f t="shared" ref="AF39:AF44" si="11">SUM(T39:AE39)</f>
        <v>9.3328816331699465E-3</v>
      </c>
      <c r="AG39" s="64" t="str">
        <f t="shared" si="4"/>
        <v>BIEN</v>
      </c>
    </row>
    <row r="40" spans="1:33" x14ac:dyDescent="0.25">
      <c r="A40" s="62">
        <f>+'IPV VIVIENDA'!A37</f>
        <v>28</v>
      </c>
      <c r="B40" s="76" t="str">
        <f>+'IPV VIVIENDA'!B37</f>
        <v>Pintura en Carpintería  Metálica</v>
      </c>
      <c r="C40" s="38">
        <f>+'IPV VIVIENDA'!F37</f>
        <v>12251.775145200001</v>
      </c>
      <c r="D40" s="38">
        <f>+(C40*'IPV VIVIENDA'!$F$55)/'Plan de Trabajos'!$C$51</f>
        <v>17179.244695837024</v>
      </c>
      <c r="E40" s="181">
        <f t="shared" si="0"/>
        <v>3.6697059349261891E-3</v>
      </c>
      <c r="F40" s="158"/>
      <c r="G40" s="225"/>
      <c r="H40" s="221"/>
      <c r="I40" s="221"/>
      <c r="J40" s="221"/>
      <c r="K40" s="221"/>
      <c r="L40" s="221"/>
      <c r="M40" s="219"/>
      <c r="N40" s="219"/>
      <c r="O40" s="219">
        <v>0.5</v>
      </c>
      <c r="P40" s="219">
        <v>0.5</v>
      </c>
      <c r="Q40" s="221"/>
      <c r="R40" s="226"/>
      <c r="S40" s="233">
        <f t="shared" si="1"/>
        <v>1</v>
      </c>
      <c r="T40" s="245"/>
      <c r="U40" s="235"/>
      <c r="V40" s="235"/>
      <c r="W40" s="235"/>
      <c r="X40" s="235"/>
      <c r="Y40" s="235"/>
      <c r="Z40" s="236"/>
      <c r="AC40" s="240">
        <f>N40*E40</f>
        <v>0</v>
      </c>
      <c r="AD40" s="239">
        <f>O40*E40</f>
        <v>1.8348529674630945E-3</v>
      </c>
      <c r="AE40" s="239">
        <f>P40*E40</f>
        <v>1.8348529674630945E-3</v>
      </c>
      <c r="AF40" s="253">
        <f t="shared" si="11"/>
        <v>3.6697059349261891E-3</v>
      </c>
      <c r="AG40" s="64" t="str">
        <f t="shared" si="4"/>
        <v>BIEN</v>
      </c>
    </row>
    <row r="41" spans="1:33" x14ac:dyDescent="0.25">
      <c r="A41" s="62">
        <f>+'IPV VIVIENDA'!A38</f>
        <v>29</v>
      </c>
      <c r="B41" s="76" t="str">
        <f>+'IPV VIVIENDA'!B38</f>
        <v>Pintura en Carpintería  Madera</v>
      </c>
      <c r="C41" s="38" t="s">
        <v>311</v>
      </c>
      <c r="D41" s="38" t="s">
        <v>311</v>
      </c>
      <c r="E41" s="181" t="s">
        <v>311</v>
      </c>
      <c r="F41" s="158"/>
      <c r="G41" s="225"/>
      <c r="H41" s="221"/>
      <c r="I41" s="221"/>
      <c r="J41" s="221"/>
      <c r="K41" s="221"/>
      <c r="L41" s="221"/>
      <c r="M41" s="219"/>
      <c r="N41" s="219"/>
      <c r="O41" s="219"/>
      <c r="P41" s="219"/>
      <c r="Q41" s="221"/>
      <c r="R41" s="226"/>
      <c r="S41" s="233">
        <f t="shared" si="1"/>
        <v>0</v>
      </c>
      <c r="T41" s="245"/>
      <c r="U41" s="235"/>
      <c r="V41" s="235"/>
      <c r="W41" s="235"/>
      <c r="X41" s="235"/>
      <c r="Y41" s="235"/>
      <c r="Z41" s="236"/>
      <c r="AC41" s="240">
        <v>0</v>
      </c>
      <c r="AD41" s="239">
        <v>0</v>
      </c>
      <c r="AE41" s="239">
        <v>0</v>
      </c>
      <c r="AF41" s="253">
        <f t="shared" si="11"/>
        <v>0</v>
      </c>
      <c r="AG41" s="64" t="str">
        <f t="shared" si="4"/>
        <v>MAL</v>
      </c>
    </row>
    <row r="42" spans="1:33" x14ac:dyDescent="0.25">
      <c r="A42" s="62">
        <f>+'IPV VIVIENDA'!A39</f>
        <v>30</v>
      </c>
      <c r="B42" s="76" t="str">
        <f>+'IPV VIVIENDA'!B39</f>
        <v>Pintura al Látex interior en muros</v>
      </c>
      <c r="C42" s="38">
        <f>+'IPV VIVIENDA'!F39</f>
        <v>15509.3631995</v>
      </c>
      <c r="D42" s="38">
        <f>+(C42*'IPV VIVIENDA'!$F$55)/'Plan de Trabajos'!$C$51</f>
        <v>21746.982973745304</v>
      </c>
      <c r="E42" s="181">
        <f t="shared" si="0"/>
        <v>4.645433131575962E-3</v>
      </c>
      <c r="F42" s="158"/>
      <c r="G42" s="225"/>
      <c r="H42" s="221"/>
      <c r="I42" s="221"/>
      <c r="J42" s="221"/>
      <c r="K42" s="221"/>
      <c r="L42" s="221"/>
      <c r="M42" s="219"/>
      <c r="N42" s="219"/>
      <c r="O42" s="219">
        <v>0.5</v>
      </c>
      <c r="P42" s="219">
        <v>0.5</v>
      </c>
      <c r="Q42" s="221"/>
      <c r="R42" s="226"/>
      <c r="S42" s="233">
        <f t="shared" si="1"/>
        <v>1</v>
      </c>
      <c r="T42" s="245"/>
      <c r="U42" s="235"/>
      <c r="V42" s="235"/>
      <c r="W42" s="235"/>
      <c r="X42" s="235"/>
      <c r="Y42" s="235"/>
      <c r="Z42" s="236"/>
      <c r="AC42" s="240">
        <f>N42*E42</f>
        <v>0</v>
      </c>
      <c r="AD42" s="239">
        <f>O42*E42</f>
        <v>2.322716565787981E-3</v>
      </c>
      <c r="AE42" s="239">
        <f>P42*E42</f>
        <v>2.322716565787981E-3</v>
      </c>
      <c r="AF42" s="253">
        <f t="shared" si="11"/>
        <v>4.645433131575962E-3</v>
      </c>
      <c r="AG42" s="64" t="str">
        <f t="shared" si="4"/>
        <v>BIEN</v>
      </c>
    </row>
    <row r="43" spans="1:33" x14ac:dyDescent="0.25">
      <c r="A43" s="62">
        <f>+'IPV VIVIENDA'!A40</f>
        <v>31</v>
      </c>
      <c r="B43" s="76" t="str">
        <f>+'IPV VIVIENDA'!B40</f>
        <v>Pintura al Látex interior en cielorrasos</v>
      </c>
      <c r="C43" s="38">
        <f>+'IPV VIVIENDA'!F40</f>
        <v>5886.1135214742399</v>
      </c>
      <c r="D43" s="38">
        <f>+(C43*'IPV VIVIENDA'!$F$55)/'Plan de Trabajos'!$C$51</f>
        <v>8253.4149781958185</v>
      </c>
      <c r="E43" s="181">
        <f t="shared" si="0"/>
        <v>1.7630347820957095E-3</v>
      </c>
      <c r="F43" s="158"/>
      <c r="G43" s="225"/>
      <c r="H43" s="221"/>
      <c r="I43" s="221"/>
      <c r="J43" s="221"/>
      <c r="K43" s="221"/>
      <c r="L43" s="221"/>
      <c r="M43" s="219"/>
      <c r="N43" s="219"/>
      <c r="O43" s="219">
        <v>0.5</v>
      </c>
      <c r="P43" s="219">
        <v>0.5</v>
      </c>
      <c r="Q43" s="221"/>
      <c r="R43" s="226"/>
      <c r="S43" s="233">
        <f t="shared" si="1"/>
        <v>1</v>
      </c>
      <c r="T43" s="245"/>
      <c r="U43" s="235"/>
      <c r="V43" s="235"/>
      <c r="W43" s="235"/>
      <c r="X43" s="235"/>
      <c r="Y43" s="235"/>
      <c r="Z43" s="236"/>
      <c r="AC43" s="240">
        <f>N43*E43</f>
        <v>0</v>
      </c>
      <c r="AD43" s="239">
        <f>O43*E43</f>
        <v>8.8151739104785475E-4</v>
      </c>
      <c r="AE43" s="239">
        <f>P43*E43</f>
        <v>8.8151739104785475E-4</v>
      </c>
      <c r="AF43" s="253">
        <f t="shared" si="11"/>
        <v>1.7630347820957095E-3</v>
      </c>
      <c r="AG43" s="64" t="str">
        <f t="shared" si="4"/>
        <v>BIEN</v>
      </c>
    </row>
    <row r="44" spans="1:33" x14ac:dyDescent="0.25">
      <c r="A44" s="62">
        <f>+'IPV VIVIENDA'!A41</f>
        <v>32</v>
      </c>
      <c r="B44" s="76" t="str">
        <f>+'IPV VIVIENDA'!B41</f>
        <v>Pintura al Látex exterior</v>
      </c>
      <c r="C44" s="38">
        <f>+'IPV VIVIENDA'!F41</f>
        <v>15390.954671519998</v>
      </c>
      <c r="D44" s="38">
        <f>+(C44*'IPV VIVIENDA'!$F$55)/'Plan de Trabajos'!$C$51</f>
        <v>21580.952414733674</v>
      </c>
      <c r="E44" s="181">
        <f t="shared" si="0"/>
        <v>4.609966885034184E-3</v>
      </c>
      <c r="F44" s="158"/>
      <c r="G44" s="225"/>
      <c r="H44" s="221"/>
      <c r="I44" s="221"/>
      <c r="J44" s="221"/>
      <c r="K44" s="221"/>
      <c r="L44" s="221"/>
      <c r="M44" s="219"/>
      <c r="N44" s="219"/>
      <c r="O44" s="219">
        <v>0.5</v>
      </c>
      <c r="P44" s="219">
        <v>0.5</v>
      </c>
      <c r="Q44" s="221"/>
      <c r="R44" s="226"/>
      <c r="S44" s="233">
        <f t="shared" si="1"/>
        <v>1</v>
      </c>
      <c r="T44" s="245"/>
      <c r="U44" s="235"/>
      <c r="V44" s="235"/>
      <c r="W44" s="235"/>
      <c r="X44" s="235"/>
      <c r="Y44" s="235"/>
      <c r="Z44" s="236"/>
      <c r="AC44" s="240">
        <f>N44*E44</f>
        <v>0</v>
      </c>
      <c r="AD44" s="239">
        <f>O44*E44</f>
        <v>2.304983442517092E-3</v>
      </c>
      <c r="AE44" s="239">
        <f>P44*E44</f>
        <v>2.304983442517092E-3</v>
      </c>
      <c r="AF44" s="253">
        <f t="shared" si="11"/>
        <v>4.609966885034184E-3</v>
      </c>
      <c r="AG44" s="64" t="str">
        <f t="shared" si="4"/>
        <v>BIEN</v>
      </c>
    </row>
    <row r="45" spans="1:33" x14ac:dyDescent="0.25">
      <c r="A45" s="62">
        <f>+'IPV VIVIENDA'!A42</f>
        <v>33</v>
      </c>
      <c r="B45" s="76" t="str">
        <f>+'IPV VIVIENDA'!B42</f>
        <v>Provisión y colocación de vidrios</v>
      </c>
      <c r="C45" s="38" t="s">
        <v>311</v>
      </c>
      <c r="D45" s="38" t="s">
        <v>311</v>
      </c>
      <c r="E45" s="181" t="s">
        <v>311</v>
      </c>
      <c r="F45" s="158"/>
      <c r="G45" s="225"/>
      <c r="H45" s="221"/>
      <c r="I45" s="221"/>
      <c r="J45" s="221"/>
      <c r="K45" s="221"/>
      <c r="L45" s="221"/>
      <c r="M45" s="219"/>
      <c r="N45" s="219"/>
      <c r="O45" s="219"/>
      <c r="P45" s="219"/>
      <c r="Q45" s="219"/>
      <c r="R45" s="226"/>
      <c r="S45" s="233">
        <f t="shared" si="1"/>
        <v>0</v>
      </c>
      <c r="T45" s="245"/>
      <c r="U45" s="235"/>
      <c r="V45" s="235"/>
      <c r="W45" s="235"/>
      <c r="X45" s="235"/>
      <c r="Y45" s="235"/>
      <c r="Z45" s="236"/>
      <c r="AA45" s="239"/>
      <c r="AB45" s="221"/>
      <c r="AC45" s="221"/>
      <c r="AD45" s="221"/>
      <c r="AE45" s="244"/>
      <c r="AF45" s="253">
        <f t="shared" si="3"/>
        <v>0</v>
      </c>
      <c r="AG45" s="64" t="str">
        <f t="shared" si="4"/>
        <v>MAL</v>
      </c>
    </row>
    <row r="46" spans="1:33" x14ac:dyDescent="0.25">
      <c r="A46" s="62">
        <f>+'IPV VIVIENDA'!A43</f>
        <v>34</v>
      </c>
      <c r="B46" s="76" t="str">
        <f>+'IPV VIVIENDA'!B43</f>
        <v>Vereda , veredin perimetral y vereda de acceso (incl lavadero)</v>
      </c>
      <c r="C46" s="38">
        <f>+'IPV VIVIENDA'!F43</f>
        <v>4981.8459743582998</v>
      </c>
      <c r="D46" s="38">
        <f>+(C46*'IPV VIVIENDA'!$F$55)/'Plan de Trabajos'!$C$51</f>
        <v>6985.4653726649631</v>
      </c>
      <c r="E46" s="181">
        <f t="shared" si="0"/>
        <v>1.4921845628348216E-3</v>
      </c>
      <c r="F46" s="158"/>
      <c r="G46" s="225"/>
      <c r="H46" s="221"/>
      <c r="I46" s="221"/>
      <c r="J46" s="221"/>
      <c r="K46" s="221"/>
      <c r="L46" s="221"/>
      <c r="M46" s="219"/>
      <c r="N46" s="219"/>
      <c r="O46" s="219"/>
      <c r="P46" s="219"/>
      <c r="Q46" s="219">
        <v>0.5</v>
      </c>
      <c r="R46" s="226">
        <v>0.5</v>
      </c>
      <c r="S46" s="233">
        <f t="shared" si="1"/>
        <v>1</v>
      </c>
      <c r="T46" s="245"/>
      <c r="U46" s="235"/>
      <c r="V46" s="235"/>
      <c r="W46" s="235"/>
      <c r="X46" s="235"/>
      <c r="Y46" s="235"/>
      <c r="Z46" s="236"/>
      <c r="AA46" s="221"/>
      <c r="AB46" s="221"/>
      <c r="AC46" s="221"/>
      <c r="AD46" s="236">
        <f>Q46*E46</f>
        <v>7.4609228141741082E-4</v>
      </c>
      <c r="AE46" s="248">
        <f>R46*E46</f>
        <v>7.4609228141741082E-4</v>
      </c>
      <c r="AF46" s="253">
        <f t="shared" si="3"/>
        <v>1.4921845628348216E-3</v>
      </c>
      <c r="AG46" s="64" t="str">
        <f t="shared" si="4"/>
        <v>BIEN</v>
      </c>
    </row>
    <row r="47" spans="1:33" x14ac:dyDescent="0.25">
      <c r="A47" s="62">
        <f>+'IPV VIVIENDA'!A44</f>
        <v>35</v>
      </c>
      <c r="B47" s="76" t="str">
        <f>+'IPV VIVIENDA'!B44</f>
        <v>Instalación Sanitaría (Incl: cañeria base, distribución agua fría y caliente, artefactos, bidet y grifería)</v>
      </c>
      <c r="C47" s="38">
        <f>+'IPV VIVIENDA'!F44</f>
        <v>37635.47440418441</v>
      </c>
      <c r="D47" s="38">
        <f>+(C47*'IPV VIVIENDA'!$F$55)/'Plan de Trabajos'!$C$51</f>
        <v>52771.865004941756</v>
      </c>
      <c r="E47" s="181">
        <f t="shared" si="0"/>
        <v>1.127274392061524E-2</v>
      </c>
      <c r="F47" s="158"/>
      <c r="G47" s="225">
        <v>0.3</v>
      </c>
      <c r="H47" s="221"/>
      <c r="I47" s="221"/>
      <c r="J47" s="221"/>
      <c r="K47" s="219">
        <v>0.35</v>
      </c>
      <c r="L47" s="219">
        <v>0.35</v>
      </c>
      <c r="M47" s="219"/>
      <c r="N47" s="219"/>
      <c r="O47" s="221"/>
      <c r="P47" s="221"/>
      <c r="Q47" s="219"/>
      <c r="R47" s="226"/>
      <c r="S47" s="233">
        <f t="shared" si="1"/>
        <v>0.99999999999999989</v>
      </c>
      <c r="T47" s="243">
        <f>+G47*E47</f>
        <v>3.3818231761845721E-3</v>
      </c>
      <c r="U47" s="235"/>
      <c r="V47" s="235"/>
      <c r="W47" s="235"/>
      <c r="X47" s="235">
        <f>K47*E47</f>
        <v>3.9454603722153337E-3</v>
      </c>
      <c r="Y47" s="235">
        <f>L47*E47</f>
        <v>3.9454603722153337E-3</v>
      </c>
      <c r="Z47" s="236"/>
      <c r="AA47" s="221"/>
      <c r="AB47" s="221"/>
      <c r="AC47" s="221"/>
      <c r="AD47" s="236"/>
      <c r="AE47" s="248"/>
      <c r="AF47" s="253">
        <f t="shared" si="3"/>
        <v>1.1272743920615239E-2</v>
      </c>
      <c r="AG47" s="64" t="str">
        <f t="shared" si="4"/>
        <v>BIEN</v>
      </c>
    </row>
    <row r="48" spans="1:33" x14ac:dyDescent="0.25">
      <c r="A48" s="62">
        <f>+'IPV VIVIENDA'!A45</f>
        <v>36</v>
      </c>
      <c r="B48" s="76" t="str">
        <f>+'IPV VIVIENDA'!B45</f>
        <v xml:space="preserve">Instalación Eléctrica </v>
      </c>
      <c r="C48" s="38">
        <f>+'IPV VIVIENDA'!F45</f>
        <v>36361.784768234931</v>
      </c>
      <c r="D48" s="38">
        <f>+(C48*'IPV VIVIENDA'!$F$55)/'Plan de Trabajos'!$C$51</f>
        <v>50985.917608486292</v>
      </c>
      <c r="E48" s="181">
        <f t="shared" si="0"/>
        <v>1.0891242761729788E-2</v>
      </c>
      <c r="F48" s="158"/>
      <c r="G48" s="225"/>
      <c r="H48" s="221"/>
      <c r="I48" s="221"/>
      <c r="J48" s="221"/>
      <c r="K48" s="219">
        <v>0.7</v>
      </c>
      <c r="L48" s="219">
        <v>0.3</v>
      </c>
      <c r="M48" s="219"/>
      <c r="N48" s="219"/>
      <c r="O48" s="221"/>
      <c r="P48" s="221"/>
      <c r="Q48" s="219"/>
      <c r="R48" s="226"/>
      <c r="S48" s="233">
        <f t="shared" si="1"/>
        <v>1</v>
      </c>
      <c r="T48" s="245"/>
      <c r="U48" s="235"/>
      <c r="V48" s="235"/>
      <c r="W48" s="235"/>
      <c r="X48" s="235">
        <f t="shared" ref="X48:X49" si="12">K48*E48</f>
        <v>7.6238699332108507E-3</v>
      </c>
      <c r="Y48" s="235">
        <f t="shared" ref="Y48:Y49" si="13">L48*E48</f>
        <v>3.2673728285189363E-3</v>
      </c>
      <c r="Z48" s="221"/>
      <c r="AA48" s="221"/>
      <c r="AB48" s="221"/>
      <c r="AC48" s="221"/>
      <c r="AD48" s="236"/>
      <c r="AE48" s="248"/>
      <c r="AF48" s="253">
        <f t="shared" si="3"/>
        <v>1.0891242761729788E-2</v>
      </c>
      <c r="AG48" s="64" t="str">
        <f t="shared" si="4"/>
        <v>BIEN</v>
      </c>
    </row>
    <row r="49" spans="1:33" s="77" customFormat="1" x14ac:dyDescent="0.25">
      <c r="A49" s="62">
        <f>+'IPV VIVIENDA'!A46</f>
        <v>37</v>
      </c>
      <c r="B49" s="76" t="str">
        <f>+'IPV VIVIENDA'!B46</f>
        <v>Instalación de Gas</v>
      </c>
      <c r="C49" s="38">
        <f>+'IPV VIVIENDA'!F46</f>
        <v>11175.59938639537</v>
      </c>
      <c r="D49" s="38">
        <f>+(C49*'IPV VIVIENDA'!$F$55)/'Plan de Trabajos'!$C$51</f>
        <v>15670.248123738162</v>
      </c>
      <c r="E49" s="181">
        <f t="shared" si="0"/>
        <v>3.3473650069949182E-3</v>
      </c>
      <c r="F49" s="158"/>
      <c r="G49" s="225"/>
      <c r="H49" s="222"/>
      <c r="I49" s="222"/>
      <c r="J49" s="222"/>
      <c r="K49" s="219">
        <v>0.5</v>
      </c>
      <c r="L49" s="219">
        <v>0.5</v>
      </c>
      <c r="M49" s="219"/>
      <c r="N49" s="219"/>
      <c r="O49" s="222"/>
      <c r="P49" s="222"/>
      <c r="Q49" s="219"/>
      <c r="R49" s="226"/>
      <c r="S49" s="233">
        <f t="shared" si="1"/>
        <v>1</v>
      </c>
      <c r="T49" s="245"/>
      <c r="U49" s="235"/>
      <c r="V49" s="235"/>
      <c r="W49" s="235"/>
      <c r="X49" s="235">
        <f t="shared" si="12"/>
        <v>1.6736825034974591E-3</v>
      </c>
      <c r="Y49" s="235">
        <f t="shared" si="13"/>
        <v>1.6736825034974591E-3</v>
      </c>
      <c r="Z49" s="222"/>
      <c r="AA49" s="222"/>
      <c r="AB49" s="222"/>
      <c r="AC49" s="222"/>
      <c r="AD49" s="236"/>
      <c r="AE49" s="248"/>
      <c r="AF49" s="253">
        <f t="shared" si="3"/>
        <v>3.3473650069949182E-3</v>
      </c>
      <c r="AG49" s="64" t="str">
        <f t="shared" si="4"/>
        <v>BIEN</v>
      </c>
    </row>
    <row r="50" spans="1:33" s="77" customFormat="1" ht="15.75" thickBot="1" x14ac:dyDescent="0.3">
      <c r="A50" s="163">
        <f>+'IPV VIVIENDA'!A47</f>
        <v>38</v>
      </c>
      <c r="B50" s="164" t="str">
        <f>+'IPV VIVIENDA'!B47</f>
        <v>Terminación y Limpieza</v>
      </c>
      <c r="C50" s="38">
        <f>+'IPV VIVIENDA'!F47</f>
        <v>8463.8730646964941</v>
      </c>
      <c r="D50" s="38">
        <f>+(C50*'IPV VIVIENDA'!$F$55)/'Plan de Trabajos'!$C$51</f>
        <v>11867.908505478168</v>
      </c>
      <c r="E50" s="181">
        <f t="shared" si="0"/>
        <v>2.5351367332387986E-3</v>
      </c>
      <c r="F50" s="158"/>
      <c r="G50" s="229"/>
      <c r="H50" s="230"/>
      <c r="I50" s="230"/>
      <c r="J50" s="230"/>
      <c r="K50" s="231"/>
      <c r="L50" s="231"/>
      <c r="M50" s="231"/>
      <c r="N50" s="231"/>
      <c r="O50" s="230"/>
      <c r="P50" s="230"/>
      <c r="Q50" s="231">
        <v>0.5</v>
      </c>
      <c r="R50" s="232">
        <v>0.5</v>
      </c>
      <c r="S50" s="233">
        <f t="shared" si="1"/>
        <v>1</v>
      </c>
      <c r="T50" s="249"/>
      <c r="U50" s="250"/>
      <c r="V50" s="250"/>
      <c r="W50" s="250"/>
      <c r="X50" s="250"/>
      <c r="Y50" s="250"/>
      <c r="Z50" s="230"/>
      <c r="AA50" s="230"/>
      <c r="AB50" s="230"/>
      <c r="AC50" s="230"/>
      <c r="AD50" s="251">
        <f>Q50*E50</f>
        <v>1.2675683666193993E-3</v>
      </c>
      <c r="AE50" s="252">
        <f>R50*E50</f>
        <v>1.2675683666193993E-3</v>
      </c>
      <c r="AF50" s="253">
        <f t="shared" si="3"/>
        <v>2.5351367332387986E-3</v>
      </c>
      <c r="AG50" s="64" t="str">
        <f t="shared" si="4"/>
        <v>BIEN</v>
      </c>
    </row>
    <row r="51" spans="1:33" x14ac:dyDescent="0.25">
      <c r="A51" s="79"/>
      <c r="B51" s="159" t="s">
        <v>39</v>
      </c>
      <c r="C51" s="38">
        <f>SUM(C13:C50)</f>
        <v>3338625.8633408542</v>
      </c>
      <c r="D51" s="179">
        <f>SUM(D13:D50)</f>
        <v>4681368.2078268649</v>
      </c>
      <c r="E51" s="180">
        <f>SUM(E13:E50)</f>
        <v>1.0000000000000007</v>
      </c>
      <c r="F51" s="80"/>
      <c r="G51" s="202"/>
      <c r="H51" s="202"/>
      <c r="I51" s="202"/>
      <c r="J51" s="202"/>
      <c r="K51" s="202"/>
      <c r="L51" s="255"/>
      <c r="M51" s="218"/>
      <c r="N51" s="218"/>
      <c r="O51" s="218"/>
      <c r="P51" s="218"/>
      <c r="Q51" s="218"/>
      <c r="R51" s="218"/>
      <c r="S51" s="218"/>
      <c r="T51" s="189">
        <v>1</v>
      </c>
      <c r="U51" s="189">
        <v>2</v>
      </c>
      <c r="V51" s="189">
        <v>3</v>
      </c>
      <c r="W51" s="189">
        <v>4</v>
      </c>
      <c r="X51" s="189">
        <v>5</v>
      </c>
      <c r="Y51" s="189">
        <v>6</v>
      </c>
      <c r="Z51" s="189">
        <v>7</v>
      </c>
      <c r="AA51" s="189">
        <v>8</v>
      </c>
      <c r="AB51" s="189">
        <v>9</v>
      </c>
      <c r="AC51" s="189">
        <v>10</v>
      </c>
      <c r="AD51" s="189">
        <v>11</v>
      </c>
      <c r="AE51" s="189">
        <v>12</v>
      </c>
    </row>
    <row r="52" spans="1:33" x14ac:dyDescent="0.25">
      <c r="A52" s="79"/>
      <c r="B52" s="81"/>
      <c r="C52" s="81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357" t="s">
        <v>313</v>
      </c>
      <c r="R52" s="358"/>
      <c r="S52" s="254" t="s">
        <v>314</v>
      </c>
      <c r="T52" s="183">
        <f>SUM(T13:T50)</f>
        <v>0.3421751854137593</v>
      </c>
      <c r="U52" s="183">
        <f t="shared" ref="U52:AE52" si="14">SUM(U13:U50)</f>
        <v>9.8976483718009656E-2</v>
      </c>
      <c r="V52" s="183">
        <f t="shared" si="14"/>
        <v>9.8976483718009656E-2</v>
      </c>
      <c r="W52" s="183">
        <f t="shared" si="14"/>
        <v>0.19795296743601931</v>
      </c>
      <c r="X52" s="183">
        <f t="shared" si="14"/>
        <v>9.2013650536369909E-2</v>
      </c>
      <c r="Y52" s="183">
        <f t="shared" si="14"/>
        <v>8.7657153431678E-2</v>
      </c>
      <c r="Z52" s="183">
        <f t="shared" si="14"/>
        <v>1.3549933020819738E-2</v>
      </c>
      <c r="AA52" s="183">
        <f t="shared" si="14"/>
        <v>1.3549933020819738E-2</v>
      </c>
      <c r="AB52" s="183">
        <f t="shared" si="14"/>
        <v>2.7099866041639477E-2</v>
      </c>
      <c r="AC52" s="183">
        <f t="shared" si="14"/>
        <v>0</v>
      </c>
      <c r="AD52" s="183">
        <f t="shared" si="14"/>
        <v>1.4024171831437808E-2</v>
      </c>
      <c r="AE52" s="183">
        <f t="shared" si="14"/>
        <v>1.4024171831437808E-2</v>
      </c>
    </row>
    <row r="53" spans="1:33" x14ac:dyDescent="0.25">
      <c r="G53" s="256"/>
      <c r="H53" s="257"/>
      <c r="I53" s="257"/>
      <c r="J53" s="257"/>
      <c r="K53" s="257"/>
      <c r="L53" s="257"/>
      <c r="M53" s="257"/>
      <c r="N53" s="257"/>
      <c r="O53" s="257"/>
      <c r="P53" s="257"/>
      <c r="Q53" s="359"/>
      <c r="R53" s="360"/>
      <c r="S53" s="254" t="s">
        <v>315</v>
      </c>
      <c r="T53" s="183">
        <f>T52</f>
        <v>0.3421751854137593</v>
      </c>
      <c r="U53" s="183">
        <f>U52+T53</f>
        <v>0.44115166913176895</v>
      </c>
      <c r="V53" s="183">
        <f t="shared" ref="V53:AE53" si="15">V52+U53</f>
        <v>0.54012815284977855</v>
      </c>
      <c r="W53" s="183">
        <f t="shared" si="15"/>
        <v>0.73808112028579786</v>
      </c>
      <c r="X53" s="183">
        <f t="shared" si="15"/>
        <v>0.83009477082216776</v>
      </c>
      <c r="Y53" s="183">
        <f t="shared" si="15"/>
        <v>0.91775192425384577</v>
      </c>
      <c r="Z53" s="183">
        <f t="shared" si="15"/>
        <v>0.93130185727466552</v>
      </c>
      <c r="AA53" s="183">
        <f t="shared" si="15"/>
        <v>0.94485179029548527</v>
      </c>
      <c r="AB53" s="183">
        <f t="shared" si="15"/>
        <v>0.97195165633712477</v>
      </c>
      <c r="AC53" s="183">
        <f t="shared" si="15"/>
        <v>0.97195165633712477</v>
      </c>
      <c r="AD53" s="183">
        <f t="shared" si="15"/>
        <v>0.98597582816856255</v>
      </c>
      <c r="AE53" s="183">
        <f t="shared" si="15"/>
        <v>1.0000000000000004</v>
      </c>
    </row>
    <row r="54" spans="1:33" x14ac:dyDescent="0.25">
      <c r="G54" s="258"/>
      <c r="H54" s="71"/>
      <c r="I54" s="71"/>
      <c r="J54" s="71"/>
      <c r="K54" s="71"/>
      <c r="L54" s="71"/>
      <c r="M54" s="258"/>
      <c r="N54" s="258"/>
      <c r="O54" s="258"/>
      <c r="P54" s="258"/>
      <c r="Q54" s="369" t="s">
        <v>316</v>
      </c>
      <c r="R54" s="370"/>
      <c r="S54" s="254" t="s">
        <v>314</v>
      </c>
      <c r="T54" s="184">
        <f>T52*$D$51</f>
        <v>1601848.0345032355</v>
      </c>
      <c r="U54" s="184">
        <f t="shared" ref="U54:AE54" si="16">U52*$D$51</f>
        <v>463345.36419998371</v>
      </c>
      <c r="V54" s="184">
        <f t="shared" si="16"/>
        <v>463345.36419998371</v>
      </c>
      <c r="W54" s="184">
        <f t="shared" si="16"/>
        <v>926690.72839996743</v>
      </c>
      <c r="X54" s="184">
        <f t="shared" si="16"/>
        <v>430749.77830705344</v>
      </c>
      <c r="Y54" s="184">
        <f t="shared" si="16"/>
        <v>410355.41126365896</v>
      </c>
      <c r="Z54" s="184">
        <f t="shared" si="16"/>
        <v>63432.225661848955</v>
      </c>
      <c r="AA54" s="184">
        <f t="shared" si="16"/>
        <v>63432.225661848955</v>
      </c>
      <c r="AB54" s="184">
        <f t="shared" si="16"/>
        <v>126864.45132369791</v>
      </c>
      <c r="AC54" s="184">
        <f t="shared" si="16"/>
        <v>0</v>
      </c>
      <c r="AD54" s="184">
        <f t="shared" si="16"/>
        <v>65652.312152794009</v>
      </c>
      <c r="AE54" s="184">
        <f t="shared" si="16"/>
        <v>65652.312152794009</v>
      </c>
    </row>
    <row r="55" spans="1:33" x14ac:dyDescent="0.25">
      <c r="G55" s="258"/>
      <c r="H55" s="71"/>
      <c r="I55" s="71"/>
      <c r="J55" s="71"/>
      <c r="K55" s="71"/>
      <c r="L55" s="71"/>
      <c r="M55" s="258"/>
      <c r="N55" s="258"/>
      <c r="O55" s="258"/>
      <c r="P55" s="258"/>
      <c r="Q55" s="371"/>
      <c r="R55" s="372"/>
      <c r="S55" s="254" t="s">
        <v>315</v>
      </c>
      <c r="T55" s="184">
        <f>T54</f>
        <v>1601848.0345032355</v>
      </c>
      <c r="U55" s="184">
        <f>T55+U54</f>
        <v>2065193.3987032191</v>
      </c>
      <c r="V55" s="184">
        <f t="shared" ref="V55:AE55" si="17">U55+V54</f>
        <v>2528538.7629032028</v>
      </c>
      <c r="W55" s="184">
        <f t="shared" si="17"/>
        <v>3455229.4913031701</v>
      </c>
      <c r="X55" s="184">
        <f t="shared" si="17"/>
        <v>3885979.2696102234</v>
      </c>
      <c r="Y55" s="184">
        <f t="shared" si="17"/>
        <v>4296334.680873882</v>
      </c>
      <c r="Z55" s="184">
        <f t="shared" si="17"/>
        <v>4359766.9065357307</v>
      </c>
      <c r="AA55" s="184">
        <f t="shared" si="17"/>
        <v>4423199.1321975794</v>
      </c>
      <c r="AB55" s="184">
        <f t="shared" si="17"/>
        <v>4550063.5835212776</v>
      </c>
      <c r="AC55" s="184">
        <f t="shared" si="17"/>
        <v>4550063.5835212776</v>
      </c>
      <c r="AD55" s="184">
        <f t="shared" si="17"/>
        <v>4615715.8956740713</v>
      </c>
      <c r="AE55" s="184">
        <f t="shared" si="17"/>
        <v>4681368.2078268649</v>
      </c>
    </row>
    <row r="57" spans="1:33" ht="15" customHeight="1" x14ac:dyDescent="0.25">
      <c r="C57" s="197"/>
      <c r="D57" s="197"/>
      <c r="E57" s="197"/>
      <c r="F57" s="197"/>
      <c r="G57" s="197"/>
      <c r="H57" s="197"/>
      <c r="I57" s="197"/>
      <c r="U57" s="259">
        <v>0.2</v>
      </c>
      <c r="Y57" s="259">
        <v>0.5</v>
      </c>
      <c r="AC57" s="259">
        <v>0.8</v>
      </c>
    </row>
    <row r="58" spans="1:33" ht="15" customHeight="1" x14ac:dyDescent="0.25">
      <c r="C58" s="197"/>
      <c r="D58" s="197"/>
      <c r="E58" s="197"/>
      <c r="F58" s="197"/>
      <c r="G58" s="197"/>
      <c r="H58" s="197"/>
      <c r="I58" s="197"/>
    </row>
    <row r="59" spans="1:33" ht="15" customHeight="1" x14ac:dyDescent="0.25">
      <c r="C59" s="197"/>
      <c r="D59" s="197"/>
      <c r="E59" s="197"/>
      <c r="F59" s="197"/>
      <c r="G59" s="197"/>
      <c r="H59" s="197"/>
      <c r="I59" s="197"/>
    </row>
    <row r="60" spans="1:33" ht="15" customHeight="1" x14ac:dyDescent="0.25">
      <c r="C60" s="197"/>
      <c r="D60" s="197"/>
      <c r="E60" s="197"/>
      <c r="F60" s="197"/>
      <c r="G60" s="197"/>
      <c r="H60" s="197"/>
      <c r="I60" s="197"/>
    </row>
    <row r="61" spans="1:33" ht="15" customHeight="1" x14ac:dyDescent="0.25">
      <c r="C61" s="197"/>
      <c r="D61" s="197"/>
      <c r="E61" s="197"/>
      <c r="F61" s="197"/>
      <c r="G61" s="197"/>
      <c r="H61" s="197"/>
      <c r="I61" s="197"/>
    </row>
    <row r="62" spans="1:33" ht="15" customHeight="1" x14ac:dyDescent="0.25">
      <c r="C62" s="197"/>
      <c r="D62" s="197"/>
      <c r="E62" s="197"/>
      <c r="F62" s="197"/>
      <c r="G62" s="197"/>
      <c r="H62" s="197"/>
      <c r="I62" s="197"/>
    </row>
    <row r="63" spans="1:33" ht="15" customHeight="1" x14ac:dyDescent="0.25">
      <c r="C63" s="197"/>
      <c r="D63" s="197"/>
      <c r="E63" s="197"/>
      <c r="F63" s="197"/>
      <c r="G63" s="197"/>
      <c r="H63" s="197"/>
      <c r="I63" s="197"/>
    </row>
    <row r="64" spans="1:33" ht="15" customHeight="1" x14ac:dyDescent="0.25">
      <c r="C64" s="197"/>
      <c r="D64" s="197"/>
      <c r="E64" s="197"/>
      <c r="F64" s="197"/>
      <c r="G64" s="197"/>
      <c r="H64" s="197"/>
      <c r="I64" s="197"/>
    </row>
    <row r="65" spans="3:27" ht="15" customHeight="1" x14ac:dyDescent="0.25">
      <c r="C65" s="197"/>
      <c r="D65" s="197"/>
      <c r="E65" s="197"/>
      <c r="F65" s="197"/>
      <c r="G65" s="197"/>
      <c r="H65" s="197"/>
      <c r="I65" s="197"/>
    </row>
    <row r="66" spans="3:27" ht="15" customHeight="1" x14ac:dyDescent="0.25">
      <c r="C66" s="197"/>
      <c r="D66" s="197"/>
      <c r="E66" s="197"/>
      <c r="F66" s="197"/>
      <c r="G66" s="197"/>
      <c r="H66" s="197"/>
      <c r="I66" s="197"/>
    </row>
    <row r="67" spans="3:27" ht="15" customHeight="1" x14ac:dyDescent="0.25">
      <c r="C67" s="197"/>
      <c r="D67" s="197"/>
      <c r="E67" s="197"/>
      <c r="F67" s="197"/>
      <c r="G67" s="197"/>
      <c r="H67" s="197"/>
      <c r="I67" s="197"/>
    </row>
    <row r="74" spans="3:27" ht="15.75" x14ac:dyDescent="0.25">
      <c r="I74" s="198"/>
      <c r="J74" s="198"/>
      <c r="Z74" s="199"/>
      <c r="AA74" s="199"/>
    </row>
    <row r="75" spans="3:27" x14ac:dyDescent="0.25">
      <c r="I75" s="71"/>
      <c r="J75" s="71"/>
    </row>
    <row r="81" spans="20:27" x14ac:dyDescent="0.25">
      <c r="AA81" s="200"/>
    </row>
    <row r="82" spans="20:27" x14ac:dyDescent="0.25">
      <c r="AA82" s="200"/>
    </row>
    <row r="83" spans="20:27" ht="15.75" x14ac:dyDescent="0.25">
      <c r="T83" s="205" t="s">
        <v>318</v>
      </c>
      <c r="AA83" s="199"/>
    </row>
    <row r="84" spans="20:27" ht="15.75" x14ac:dyDescent="0.25">
      <c r="AA84" s="199"/>
    </row>
    <row r="85" spans="20:27" ht="15.75" x14ac:dyDescent="0.25">
      <c r="AA85" s="199"/>
    </row>
    <row r="86" spans="20:27" ht="15.75" x14ac:dyDescent="0.25">
      <c r="AA86" s="199"/>
    </row>
    <row r="87" spans="20:27" ht="15.75" x14ac:dyDescent="0.25">
      <c r="AA87" s="199"/>
    </row>
    <row r="88" spans="20:27" ht="15.75" x14ac:dyDescent="0.25">
      <c r="AA88" s="199"/>
    </row>
    <row r="89" spans="20:27" ht="15.75" x14ac:dyDescent="0.25">
      <c r="AA89" s="199"/>
    </row>
    <row r="90" spans="20:27" x14ac:dyDescent="0.25">
      <c r="AA90" s="201"/>
    </row>
    <row r="91" spans="20:27" x14ac:dyDescent="0.25">
      <c r="AA91" s="201"/>
    </row>
    <row r="92" spans="20:27" x14ac:dyDescent="0.25">
      <c r="AA92" s="200"/>
    </row>
    <row r="93" spans="20:27" x14ac:dyDescent="0.25">
      <c r="AA93" s="200"/>
    </row>
    <row r="94" spans="20:27" x14ac:dyDescent="0.25">
      <c r="AA94" s="200"/>
    </row>
    <row r="512" spans="6:6" x14ac:dyDescent="0.25">
      <c r="F512" s="64" t="s">
        <v>93</v>
      </c>
    </row>
    <row r="513" spans="6:6" x14ac:dyDescent="0.25">
      <c r="F513" s="64" t="s">
        <v>93</v>
      </c>
    </row>
    <row r="515" spans="6:6" x14ac:dyDescent="0.25">
      <c r="F515" s="64" t="s">
        <v>93</v>
      </c>
    </row>
    <row r="516" spans="6:6" x14ac:dyDescent="0.25">
      <c r="F516" s="64" t="s">
        <v>93</v>
      </c>
    </row>
  </sheetData>
  <mergeCells count="16">
    <mergeCell ref="C11:C12"/>
    <mergeCell ref="D11:D12"/>
    <mergeCell ref="E11:E12"/>
    <mergeCell ref="F11:F12"/>
    <mergeCell ref="A1:L1"/>
    <mergeCell ref="A2:Y2"/>
    <mergeCell ref="F6:G6"/>
    <mergeCell ref="E7:G7"/>
    <mergeCell ref="E8:G8"/>
    <mergeCell ref="H8:I8"/>
    <mergeCell ref="Q52:R53"/>
    <mergeCell ref="Q54:R55"/>
    <mergeCell ref="G11:R11"/>
    <mergeCell ref="T11:AE11"/>
    <mergeCell ref="E9:G9"/>
    <mergeCell ref="H9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ENUNCIADO</vt:lpstr>
      <vt:lpstr>Análisis de Precios</vt:lpstr>
      <vt:lpstr>IPV VIVIENDA</vt:lpstr>
      <vt:lpstr>GG</vt:lpstr>
      <vt:lpstr>Plan de Trabajos</vt:lpstr>
      <vt:lpstr>7°C</vt:lpstr>
      <vt:lpstr>'Análisis de Precios'!Área_de_impresión</vt:lpstr>
      <vt:lpstr>GG!Área_de_impresión</vt:lpstr>
      <vt:lpstr>'IPV VIVIENDA'!Área_de_impresión</vt:lpstr>
      <vt:lpstr>'Plan de Trabajos'!Área_de_impresión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Riveros</dc:creator>
  <cp:lastModifiedBy>Marcelo</cp:lastModifiedBy>
  <cp:lastPrinted>2017-04-27T01:06:37Z</cp:lastPrinted>
  <dcterms:created xsi:type="dcterms:W3CDTF">2006-05-05T21:47:54Z</dcterms:created>
  <dcterms:modified xsi:type="dcterms:W3CDTF">2023-09-05T14:21:47Z</dcterms:modified>
</cp:coreProperties>
</file>