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celo\Desktop\MARCELO\secundaria\7mo\tasaciones\trabajo 3\"/>
    </mc:Choice>
  </mc:AlternateContent>
  <xr:revisionPtr revIDLastSave="0" documentId="8_{BC81CB60-2307-4B7F-99A9-F85AD30F08C3}" xr6:coauthVersionLast="47" xr6:coauthVersionMax="47" xr10:uidLastSave="{00000000-0000-0000-0000-000000000000}"/>
  <bookViews>
    <workbookView xWindow="0" yWindow="0" windowWidth="20490" windowHeight="7530" tabRatio="774" firstSheet="4" activeTab="1" xr2:uid="{00000000-000D-0000-FFFF-FFFF00000000}"/>
  </bookViews>
  <sheets>
    <sheet name="ENUNCIADO" sheetId="19" r:id="rId1"/>
    <sheet name="IPV VIVIENDA" sheetId="3" r:id="rId2"/>
    <sheet name="GG" sheetId="10" r:id="rId3"/>
    <sheet name="Plan de Trabajos" sheetId="18" r:id="rId4"/>
    <sheet name="Análisis de Precios" sheetId="2" r:id="rId5"/>
    <sheet name="Limpiez y H°" sheetId="24" r:id="rId6"/>
    <sheet name="Encof Aislado 1" sheetId="25" r:id="rId7"/>
    <sheet name="Encof Aislado 2" sheetId="26" r:id="rId8"/>
    <sheet name="Armado de Bases" sheetId="27" r:id="rId9"/>
    <sheet name="Mamposteria" sheetId="28" r:id="rId10"/>
    <sheet name="Losas" sheetId="29" r:id="rId11"/>
    <sheet name="Tejas" sheetId="30" r:id="rId12"/>
    <sheet name="Revoques" sheetId="31" r:id="rId13"/>
    <sheet name="Cielorrasos" sheetId="32" r:id="rId14"/>
    <sheet name="Pinturas" sheetId="33" r:id="rId15"/>
  </sheets>
  <definedNames>
    <definedName name="_xlnm.Print_Area" localSheetId="4">'Análisis de Precios'!$A$1:$F$943</definedName>
    <definedName name="_xlnm.Print_Area" localSheetId="2">GG!$A$2:$D$26</definedName>
    <definedName name="_xlnm.Print_Area" localSheetId="1">'IPV VIVIENDA'!$A$1:$F$56</definedName>
    <definedName name="_xlnm.Print_Area" localSheetId="3">'Plan de Trabajos'!$A$1:$M$52</definedName>
    <definedName name="_xlnm.Print_Titles" localSheetId="4">'Análisis de Precios'!#REF!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23" i="2" l="1"/>
  <c r="F822" i="2"/>
  <c r="E823" i="2"/>
  <c r="E822" i="2"/>
  <c r="D823" i="2"/>
  <c r="D822" i="2"/>
  <c r="F816" i="2"/>
  <c r="D816" i="2"/>
  <c r="E816" i="2"/>
  <c r="E24" i="3"/>
  <c r="E853" i="2"/>
  <c r="F819" i="2"/>
  <c r="F826" i="2"/>
  <c r="D770" i="2"/>
  <c r="D769" i="2"/>
  <c r="D768" i="2"/>
  <c r="D767" i="2"/>
  <c r="D766" i="2"/>
  <c r="D750" i="2"/>
  <c r="D798" i="2"/>
  <c r="D794" i="2"/>
  <c r="D793" i="2"/>
  <c r="D746" i="2"/>
  <c r="D792" i="2"/>
  <c r="D791" i="2"/>
  <c r="D745" i="2"/>
  <c r="D790" i="2"/>
  <c r="D744" i="2"/>
  <c r="D743" i="2"/>
  <c r="D742" i="2"/>
  <c r="D704" i="2"/>
  <c r="D699" i="2"/>
  <c r="D698" i="2"/>
  <c r="D697" i="2"/>
  <c r="E698" i="2"/>
  <c r="D611" i="2"/>
  <c r="D610" i="2"/>
  <c r="D606" i="2"/>
  <c r="E584" i="2"/>
  <c r="F584" i="2" s="1"/>
  <c r="E585" i="2"/>
  <c r="F585" i="2" s="1"/>
  <c r="D603" i="2"/>
  <c r="D659" i="2"/>
  <c r="D561" i="2"/>
  <c r="D560" i="2"/>
  <c r="D654" i="2"/>
  <c r="D556" i="2"/>
  <c r="D653" i="2"/>
  <c r="D554" i="2"/>
  <c r="D555" i="2"/>
  <c r="D652" i="2"/>
  <c r="D650" i="2"/>
  <c r="D651" i="2"/>
  <c r="D649" i="2"/>
  <c r="D633" i="2"/>
  <c r="D632" i="2"/>
  <c r="D628" i="2"/>
  <c r="D627" i="2"/>
  <c r="D488" i="2"/>
  <c r="D487" i="2"/>
  <c r="D481" i="2"/>
  <c r="D480" i="2"/>
  <c r="D514" i="2"/>
  <c r="D513" i="2"/>
  <c r="D509" i="2"/>
  <c r="D508" i="2"/>
  <c r="D507" i="2"/>
  <c r="D506" i="2"/>
  <c r="D385" i="2"/>
  <c r="D384" i="2"/>
  <c r="D380" i="2"/>
  <c r="D379" i="2"/>
  <c r="D378" i="2"/>
  <c r="D376" i="2"/>
  <c r="D375" i="2"/>
  <c r="D373" i="2"/>
  <c r="D372" i="2"/>
  <c r="D371" i="2"/>
  <c r="D455" i="2"/>
  <c r="D464" i="2"/>
  <c r="D463" i="2"/>
  <c r="D459" i="2"/>
  <c r="D458" i="2"/>
  <c r="D457" i="2"/>
  <c r="D456" i="2"/>
  <c r="D409" i="2"/>
  <c r="D407" i="2"/>
  <c r="D405" i="2"/>
  <c r="D402" i="2"/>
  <c r="D401" i="2"/>
  <c r="E401" i="29"/>
  <c r="D400" i="2"/>
  <c r="D404" i="2"/>
  <c r="D397" i="2"/>
  <c r="D294" i="2"/>
  <c r="D293" i="2"/>
  <c r="D289" i="2"/>
  <c r="D288" i="2"/>
  <c r="D286" i="2"/>
  <c r="D287" i="2"/>
  <c r="D311" i="2"/>
  <c r="D152" i="2"/>
  <c r="D356" i="2"/>
  <c r="D355" i="2"/>
  <c r="D351" i="2"/>
  <c r="D350" i="2"/>
  <c r="D349" i="2"/>
  <c r="D347" i="2"/>
  <c r="D346" i="2"/>
  <c r="D345" i="2"/>
  <c r="D344" i="2"/>
  <c r="D342" i="2"/>
  <c r="D341" i="2"/>
  <c r="D325" i="2"/>
  <c r="D324" i="2"/>
  <c r="D320" i="2"/>
  <c r="D319" i="2"/>
  <c r="D318" i="2"/>
  <c r="D316" i="2"/>
  <c r="D315" i="2"/>
  <c r="D314" i="2"/>
  <c r="D310" i="2"/>
  <c r="D142" i="2"/>
  <c r="D270" i="2"/>
  <c r="D269" i="2"/>
  <c r="D265" i="2"/>
  <c r="D264" i="2"/>
  <c r="D263" i="2"/>
  <c r="D262" i="2"/>
  <c r="D138" i="2"/>
  <c r="D153" i="2"/>
  <c r="D148" i="2"/>
  <c r="D147" i="2"/>
  <c r="D146" i="2"/>
  <c r="D144" i="2"/>
  <c r="D141" i="2"/>
  <c r="D139" i="2"/>
  <c r="B207" i="2"/>
  <c r="D111" i="2"/>
  <c r="K17" i="2" l="1"/>
  <c r="Q17" i="2" s="1"/>
  <c r="B31" i="2" l="1"/>
  <c r="K55" i="2"/>
  <c r="L55" i="2" l="1"/>
  <c r="Q55" i="2"/>
  <c r="K18" i="2"/>
  <c r="Q18" i="2" s="1"/>
  <c r="K19" i="2"/>
  <c r="Q19" i="2" s="1"/>
  <c r="K20" i="2"/>
  <c r="Q20" i="2" s="1"/>
  <c r="K21" i="2"/>
  <c r="Q21" i="2" s="1"/>
  <c r="K22" i="2"/>
  <c r="Q22" i="2" s="1"/>
  <c r="K23" i="2"/>
  <c r="Q23" i="2" s="1"/>
  <c r="K24" i="2"/>
  <c r="Q24" i="2" s="1"/>
  <c r="K25" i="2"/>
  <c r="Q25" i="2" s="1"/>
  <c r="K26" i="2"/>
  <c r="Q26" i="2" s="1"/>
  <c r="K27" i="2"/>
  <c r="Q27" i="2" s="1"/>
  <c r="K28" i="2"/>
  <c r="Q28" i="2" s="1"/>
  <c r="K29" i="2"/>
  <c r="Q29" i="2" s="1"/>
  <c r="K30" i="2"/>
  <c r="Q30" i="2" s="1"/>
  <c r="K31" i="2"/>
  <c r="Q31" i="2" s="1"/>
  <c r="K32" i="2"/>
  <c r="Q32" i="2" s="1"/>
  <c r="K33" i="2"/>
  <c r="Q33" i="2" s="1"/>
  <c r="K34" i="2"/>
  <c r="Q34" i="2" s="1"/>
  <c r="K35" i="2"/>
  <c r="Q35" i="2" s="1"/>
  <c r="K36" i="2"/>
  <c r="Q36" i="2" s="1"/>
  <c r="K37" i="2"/>
  <c r="Q37" i="2" s="1"/>
  <c r="K38" i="2"/>
  <c r="Q38" i="2" s="1"/>
  <c r="K39" i="2"/>
  <c r="Q39" i="2" s="1"/>
  <c r="K40" i="2"/>
  <c r="Q40" i="2" s="1"/>
  <c r="K41" i="2"/>
  <c r="Q41" i="2" s="1"/>
  <c r="K42" i="2"/>
  <c r="Q42" i="2" s="1"/>
  <c r="K43" i="2"/>
  <c r="Q43" i="2" s="1"/>
  <c r="K44" i="2"/>
  <c r="Q44" i="2" s="1"/>
  <c r="K45" i="2"/>
  <c r="Q45" i="2" s="1"/>
  <c r="K46" i="2"/>
  <c r="Q46" i="2" s="1"/>
  <c r="K47" i="2"/>
  <c r="Q47" i="2" s="1"/>
  <c r="K48" i="2"/>
  <c r="Q48" i="2" s="1"/>
  <c r="K49" i="2"/>
  <c r="Q49" i="2" s="1"/>
  <c r="K50" i="2"/>
  <c r="Q50" i="2" s="1"/>
  <c r="K51" i="2"/>
  <c r="K52" i="2"/>
  <c r="Q52" i="2" s="1"/>
  <c r="K53" i="2"/>
  <c r="Q53" i="2" s="1"/>
  <c r="K54" i="2"/>
  <c r="Q54" i="2" s="1"/>
  <c r="L17" i="2"/>
  <c r="R17" i="2" s="1"/>
  <c r="E649" i="2" s="1"/>
  <c r="F649" i="2" s="1"/>
  <c r="L51" i="2" l="1"/>
  <c r="R51" i="2" s="1"/>
  <c r="Q51" i="2"/>
  <c r="E17" i="2"/>
  <c r="F17" i="2" s="1"/>
  <c r="R55" i="2"/>
  <c r="K9" i="2"/>
  <c r="E174" i="2" s="1"/>
  <c r="F174" i="2" s="1"/>
  <c r="K10" i="2"/>
  <c r="E69" i="2" s="1"/>
  <c r="F69" i="2" s="1"/>
  <c r="E22" i="2"/>
  <c r="F22" i="2" s="1"/>
  <c r="K12" i="2"/>
  <c r="E93" i="2" s="1"/>
  <c r="E23" i="2"/>
  <c r="F23" i="2" s="1"/>
  <c r="L22" i="2"/>
  <c r="L27" i="2"/>
  <c r="D11" i="3"/>
  <c r="E44" i="2"/>
  <c r="F44" i="2"/>
  <c r="E46" i="2"/>
  <c r="F46" i="2" s="1"/>
  <c r="D36" i="2"/>
  <c r="E68" i="2"/>
  <c r="F68" i="2" s="1"/>
  <c r="L18" i="2"/>
  <c r="L20" i="2"/>
  <c r="L21" i="2"/>
  <c r="D59" i="2"/>
  <c r="F59" i="2" s="1"/>
  <c r="F60" i="2" s="1"/>
  <c r="E91" i="2"/>
  <c r="F91" i="2" s="1"/>
  <c r="E120" i="2"/>
  <c r="F120" i="2"/>
  <c r="L28" i="2"/>
  <c r="L29" i="2"/>
  <c r="D107" i="2"/>
  <c r="E151" i="2"/>
  <c r="F151" i="2" s="1"/>
  <c r="E513" i="2"/>
  <c r="F513" i="2" s="1"/>
  <c r="E385" i="2"/>
  <c r="F385" i="2" s="1"/>
  <c r="E153" i="2"/>
  <c r="F153" i="2" s="1"/>
  <c r="F146" i="2"/>
  <c r="D135" i="2"/>
  <c r="D16" i="3"/>
  <c r="D167" i="2"/>
  <c r="E197" i="2"/>
  <c r="F197" i="2"/>
  <c r="D189" i="2"/>
  <c r="D212" i="2"/>
  <c r="E222" i="2"/>
  <c r="F222" i="2" s="1"/>
  <c r="D235" i="2"/>
  <c r="E244" i="2"/>
  <c r="F244" i="2" s="1"/>
  <c r="E240" i="2"/>
  <c r="F240" i="2" s="1"/>
  <c r="E268" i="2"/>
  <c r="E292" i="2" s="1"/>
  <c r="F292" i="2" s="1"/>
  <c r="D283" i="2"/>
  <c r="F286" i="2"/>
  <c r="F287" i="2"/>
  <c r="E324" i="2"/>
  <c r="F324" i="2" s="1"/>
  <c r="F318" i="2"/>
  <c r="D307" i="2"/>
  <c r="E354" i="2"/>
  <c r="F354" i="2" s="1"/>
  <c r="F349" i="2"/>
  <c r="D337" i="2"/>
  <c r="E383" i="2"/>
  <c r="F383" i="2" s="1"/>
  <c r="F371" i="2"/>
  <c r="E378" i="2"/>
  <c r="F378" i="2"/>
  <c r="D368" i="2"/>
  <c r="E412" i="2"/>
  <c r="F412" i="2" s="1"/>
  <c r="E414" i="2"/>
  <c r="F414" i="2" s="1"/>
  <c r="E438" i="2"/>
  <c r="F438" i="2" s="1"/>
  <c r="E439" i="2"/>
  <c r="F439" i="2" s="1"/>
  <c r="D426" i="2"/>
  <c r="D452" i="2"/>
  <c r="E462" i="2"/>
  <c r="F462" i="2" s="1"/>
  <c r="E463" i="2"/>
  <c r="F463" i="2" s="1"/>
  <c r="E464" i="2"/>
  <c r="F464" i="2"/>
  <c r="F465" i="2"/>
  <c r="E452" i="2" s="1"/>
  <c r="F452" i="2" s="1"/>
  <c r="F453" i="2" s="1"/>
  <c r="D28" i="3"/>
  <c r="E486" i="2"/>
  <c r="F486" i="2" s="1"/>
  <c r="D477" i="2"/>
  <c r="E512" i="2"/>
  <c r="F512" i="2" s="1"/>
  <c r="F509" i="2"/>
  <c r="D502" i="2"/>
  <c r="D538" i="2"/>
  <c r="D527" i="2" s="1"/>
  <c r="E536" i="2"/>
  <c r="F536" i="2" s="1"/>
  <c r="F530" i="2"/>
  <c r="F531" i="2"/>
  <c r="F532" i="2"/>
  <c r="F533" i="2"/>
  <c r="E559" i="2"/>
  <c r="F559" i="2" s="1"/>
  <c r="E561" i="2"/>
  <c r="F561" i="2" s="1"/>
  <c r="D551" i="2"/>
  <c r="D574" i="2"/>
  <c r="D33" i="3"/>
  <c r="D40" i="3" s="1"/>
  <c r="E609" i="2"/>
  <c r="F609" i="2" s="1"/>
  <c r="D599" i="2"/>
  <c r="D34" i="3"/>
  <c r="E631" i="2"/>
  <c r="F631" i="2"/>
  <c r="E632" i="2"/>
  <c r="F632" i="2" s="1"/>
  <c r="D624" i="2"/>
  <c r="D646" i="2"/>
  <c r="E657" i="2"/>
  <c r="F657" i="2" s="1"/>
  <c r="E658" i="2"/>
  <c r="F658" i="2" s="1"/>
  <c r="F36" i="3"/>
  <c r="E703" i="2"/>
  <c r="F703" i="2"/>
  <c r="D694" i="2"/>
  <c r="F38" i="3"/>
  <c r="D39" i="3"/>
  <c r="E749" i="2"/>
  <c r="F749" i="2" s="1"/>
  <c r="E751" i="2"/>
  <c r="F751" i="2" s="1"/>
  <c r="D739" i="2"/>
  <c r="D763" i="2"/>
  <c r="E773" i="2"/>
  <c r="F773" i="2" s="1"/>
  <c r="D41" i="3"/>
  <c r="E797" i="2"/>
  <c r="F797" i="2"/>
  <c r="E798" i="2"/>
  <c r="F798" i="2" s="1"/>
  <c r="D787" i="2"/>
  <c r="D717" i="2"/>
  <c r="E725" i="2"/>
  <c r="F725" i="2" s="1"/>
  <c r="E726" i="2"/>
  <c r="F726" i="2" s="1"/>
  <c r="E727" i="2"/>
  <c r="F727" i="2"/>
  <c r="E680" i="2"/>
  <c r="F680" i="2" s="1"/>
  <c r="D682" i="2"/>
  <c r="D671" i="2" s="1"/>
  <c r="F674" i="2"/>
  <c r="F675" i="2"/>
  <c r="F676" i="2"/>
  <c r="F677" i="2"/>
  <c r="D52" i="10"/>
  <c r="F49" i="3" s="1"/>
  <c r="C39" i="18"/>
  <c r="E42" i="3"/>
  <c r="K11" i="2"/>
  <c r="L19" i="2"/>
  <c r="R19" i="2" s="1"/>
  <c r="E581" i="2" s="1"/>
  <c r="F581" i="2" s="1"/>
  <c r="L23" i="2"/>
  <c r="R23" i="2" s="1"/>
  <c r="L24" i="2"/>
  <c r="R24" i="2" s="1"/>
  <c r="L25" i="2"/>
  <c r="R25" i="2" s="1"/>
  <c r="E407" i="2" s="1"/>
  <c r="F407" i="2" s="1"/>
  <c r="L26" i="2"/>
  <c r="R26" i="2" s="1"/>
  <c r="E432" i="2" s="1"/>
  <c r="F432" i="2" s="1"/>
  <c r="L30" i="2"/>
  <c r="R30" i="2" s="1"/>
  <c r="L31" i="2"/>
  <c r="R31" i="2" s="1"/>
  <c r="E430" i="2" s="1"/>
  <c r="F430" i="2" s="1"/>
  <c r="L32" i="2"/>
  <c r="R32" i="2" s="1"/>
  <c r="E433" i="2" s="1"/>
  <c r="F433" i="2" s="1"/>
  <c r="L33" i="2"/>
  <c r="R33" i="2" s="1"/>
  <c r="E434" i="2" s="1"/>
  <c r="F434" i="2" s="1"/>
  <c r="L34" i="2"/>
  <c r="R34" i="2" s="1"/>
  <c r="E435" i="2" s="1"/>
  <c r="F435" i="2" s="1"/>
  <c r="L35" i="2"/>
  <c r="R35" i="2" s="1"/>
  <c r="E556" i="2" s="1"/>
  <c r="F556" i="2" s="1"/>
  <c r="L36" i="2"/>
  <c r="R36" i="2" s="1"/>
  <c r="L37" i="2"/>
  <c r="R37" i="2" s="1"/>
  <c r="L38" i="2"/>
  <c r="R38" i="2" s="1"/>
  <c r="L39" i="2"/>
  <c r="R39" i="2" s="1"/>
  <c r="E697" i="2" s="1"/>
  <c r="F697" i="2" s="1"/>
  <c r="L40" i="2"/>
  <c r="R40" i="2" s="1"/>
  <c r="L41" i="2"/>
  <c r="R41" i="2" s="1"/>
  <c r="L42" i="2"/>
  <c r="R42" i="2" s="1"/>
  <c r="L43" i="2"/>
  <c r="R43" i="2" s="1"/>
  <c r="E742" i="2" s="1"/>
  <c r="F742" i="2" s="1"/>
  <c r="L44" i="2"/>
  <c r="R44" i="2" s="1"/>
  <c r="L45" i="2"/>
  <c r="R45" i="2" s="1"/>
  <c r="L46" i="2"/>
  <c r="R46" i="2" s="1"/>
  <c r="E793" i="2" s="1"/>
  <c r="F793" i="2" s="1"/>
  <c r="L47" i="2"/>
  <c r="R47" i="2" s="1"/>
  <c r="E770" i="2" s="1"/>
  <c r="F770" i="2" s="1"/>
  <c r="L48" i="2"/>
  <c r="R48" i="2" s="1"/>
  <c r="E790" i="2" s="1"/>
  <c r="F790" i="2" s="1"/>
  <c r="L49" i="2"/>
  <c r="R49" i="2" s="1"/>
  <c r="L50" i="2"/>
  <c r="R50" i="2" s="1"/>
  <c r="E262" i="2" s="1"/>
  <c r="F262" i="2" s="1"/>
  <c r="L52" i="2"/>
  <c r="R52" i="2" s="1"/>
  <c r="E455" i="2" s="1"/>
  <c r="F455" i="2" s="1"/>
  <c r="L53" i="2"/>
  <c r="R53" i="2" s="1"/>
  <c r="E459" i="2" s="1"/>
  <c r="F459" i="2" s="1"/>
  <c r="L54" i="2"/>
  <c r="R54" i="2" s="1"/>
  <c r="A421" i="2"/>
  <c r="B421" i="2"/>
  <c r="C421" i="2"/>
  <c r="B302" i="2"/>
  <c r="C38" i="3"/>
  <c r="C20" i="3"/>
  <c r="A102" i="2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13" i="18"/>
  <c r="C207" i="2"/>
  <c r="A207" i="2"/>
  <c r="B184" i="2"/>
  <c r="C184" i="2"/>
  <c r="A184" i="2"/>
  <c r="B130" i="2"/>
  <c r="C130" i="2"/>
  <c r="A130" i="2"/>
  <c r="B102" i="2"/>
  <c r="C102" i="2"/>
  <c r="B54" i="2"/>
  <c r="C54" i="2"/>
  <c r="A54" i="2"/>
  <c r="D868" i="2"/>
  <c r="C925" i="2"/>
  <c r="A925" i="2"/>
  <c r="C900" i="2"/>
  <c r="A900" i="2"/>
  <c r="C877" i="2"/>
  <c r="A877" i="2"/>
  <c r="C854" i="2"/>
  <c r="A854" i="2"/>
  <c r="A831" i="2"/>
  <c r="C831" i="2"/>
  <c r="A807" i="2"/>
  <c r="C807" i="2"/>
  <c r="B758" i="2"/>
  <c r="C758" i="2"/>
  <c r="A758" i="2"/>
  <c r="B734" i="2"/>
  <c r="C734" i="2"/>
  <c r="A734" i="2"/>
  <c r="A712" i="2"/>
  <c r="A689" i="2"/>
  <c r="C689" i="2"/>
  <c r="A782" i="2"/>
  <c r="C782" i="2"/>
  <c r="A666" i="2"/>
  <c r="C666" i="2"/>
  <c r="A641" i="2"/>
  <c r="C641" i="2"/>
  <c r="B594" i="2"/>
  <c r="C594" i="2"/>
  <c r="A594" i="2"/>
  <c r="A569" i="2"/>
  <c r="C569" i="2"/>
  <c r="A619" i="2"/>
  <c r="C619" i="2"/>
  <c r="A546" i="2"/>
  <c r="C546" i="2"/>
  <c r="A522" i="2"/>
  <c r="A497" i="2"/>
  <c r="C497" i="2"/>
  <c r="C447" i="2"/>
  <c r="B447" i="2"/>
  <c r="A447" i="2"/>
  <c r="C472" i="2"/>
  <c r="A472" i="2"/>
  <c r="A392" i="2"/>
  <c r="C392" i="2"/>
  <c r="A363" i="2"/>
  <c r="C363" i="2"/>
  <c r="A332" i="2"/>
  <c r="C332" i="2"/>
  <c r="A302" i="2"/>
  <c r="C302" i="2"/>
  <c r="A278" i="2"/>
  <c r="C278" i="2"/>
  <c r="A254" i="2"/>
  <c r="A230" i="2"/>
  <c r="C230" i="2"/>
  <c r="B162" i="2"/>
  <c r="C162" i="2"/>
  <c r="A162" i="2"/>
  <c r="B78" i="2"/>
  <c r="C78" i="2"/>
  <c r="A78" i="2"/>
  <c r="C31" i="2"/>
  <c r="A31" i="2"/>
  <c r="B6" i="2"/>
  <c r="A6" i="2"/>
  <c r="B546" i="2"/>
  <c r="B877" i="2"/>
  <c r="B712" i="2"/>
  <c r="B254" i="2"/>
  <c r="C712" i="2"/>
  <c r="C254" i="2"/>
  <c r="D916" i="2"/>
  <c r="D892" i="2"/>
  <c r="B925" i="2"/>
  <c r="B900" i="2"/>
  <c r="B854" i="2"/>
  <c r="B831" i="2"/>
  <c r="B807" i="2"/>
  <c r="B689" i="2"/>
  <c r="B666" i="2"/>
  <c r="B782" i="2"/>
  <c r="B641" i="2"/>
  <c r="B569" i="2"/>
  <c r="B619" i="2"/>
  <c r="B522" i="2"/>
  <c r="B497" i="2"/>
  <c r="B472" i="2"/>
  <c r="B392" i="2"/>
  <c r="B363" i="2"/>
  <c r="B332" i="2"/>
  <c r="B278" i="2"/>
  <c r="B230" i="2"/>
  <c r="E628" i="2" l="1"/>
  <c r="F628" i="2" s="1"/>
  <c r="E481" i="2"/>
  <c r="E744" i="2"/>
  <c r="F744" i="2" s="1"/>
  <c r="E768" i="2"/>
  <c r="F768" i="2" s="1"/>
  <c r="E792" i="2"/>
  <c r="F792" i="2" s="1"/>
  <c r="E720" i="2"/>
  <c r="F720" i="2" s="1"/>
  <c r="E288" i="2"/>
  <c r="F288" i="2" s="1"/>
  <c r="E721" i="2"/>
  <c r="F721" i="2" s="1"/>
  <c r="F698" i="2"/>
  <c r="E409" i="2"/>
  <c r="F409" i="2" s="1"/>
  <c r="E380" i="2"/>
  <c r="F380" i="2" s="1"/>
  <c r="E144" i="2"/>
  <c r="E347" i="2"/>
  <c r="F347" i="2" s="1"/>
  <c r="E117" i="2"/>
  <c r="E111" i="2" s="1"/>
  <c r="F111" i="2" s="1"/>
  <c r="R29" i="2"/>
  <c r="E139" i="2" s="1"/>
  <c r="F139" i="2" s="1"/>
  <c r="E116" i="2"/>
  <c r="E110" i="2" s="1"/>
  <c r="F110" i="2" s="1"/>
  <c r="R28" i="2"/>
  <c r="E65" i="2"/>
  <c r="F65" i="2" s="1"/>
  <c r="R21" i="2"/>
  <c r="E115" i="2"/>
  <c r="F115" i="2" s="1"/>
  <c r="R20" i="2"/>
  <c r="E114" i="2"/>
  <c r="R18" i="2"/>
  <c r="E16" i="2"/>
  <c r="F16" i="2" s="1"/>
  <c r="R27" i="2"/>
  <c r="E15" i="2"/>
  <c r="F15" i="2" s="1"/>
  <c r="R22" i="2"/>
  <c r="F678" i="2"/>
  <c r="F728" i="2"/>
  <c r="E717" i="2" s="1"/>
  <c r="F717" i="2" s="1"/>
  <c r="F718" i="2" s="1"/>
  <c r="E722" i="2"/>
  <c r="F722" i="2" s="1"/>
  <c r="E699" i="2"/>
  <c r="F699" i="2" s="1"/>
  <c r="F700" i="2" s="1"/>
  <c r="E289" i="2"/>
  <c r="F289" i="2" s="1"/>
  <c r="F290" i="2" s="1"/>
  <c r="F534" i="2"/>
  <c r="E400" i="2"/>
  <c r="F400" i="2" s="1"/>
  <c r="E555" i="2"/>
  <c r="F555" i="2" s="1"/>
  <c r="F481" i="2"/>
  <c r="E375" i="2"/>
  <c r="F375" i="2" s="1"/>
  <c r="E344" i="2"/>
  <c r="F344" i="2" s="1"/>
  <c r="E220" i="2"/>
  <c r="F220" i="2" s="1"/>
  <c r="F144" i="2"/>
  <c r="E372" i="2"/>
  <c r="F372" i="2" s="1"/>
  <c r="E606" i="2"/>
  <c r="F606" i="2" s="1"/>
  <c r="E341" i="2"/>
  <c r="F341" i="2" s="1"/>
  <c r="E578" i="2"/>
  <c r="F578" i="2" s="1"/>
  <c r="E774" i="2"/>
  <c r="F774" i="2" s="1"/>
  <c r="E603" i="2"/>
  <c r="F603" i="2" s="1"/>
  <c r="E264" i="2"/>
  <c r="F264" i="2" s="1"/>
  <c r="E193" i="2"/>
  <c r="F193" i="2" s="1"/>
  <c r="E241" i="2"/>
  <c r="F241" i="2" s="1"/>
  <c r="E192" i="2"/>
  <c r="F192" i="2" s="1"/>
  <c r="E88" i="2"/>
  <c r="F88" i="2" s="1"/>
  <c r="E64" i="2"/>
  <c r="F64" i="2" s="1"/>
  <c r="F723" i="2"/>
  <c r="E488" i="2"/>
  <c r="F488" i="2" s="1"/>
  <c r="E320" i="2"/>
  <c r="F320" i="2" s="1"/>
  <c r="E21" i="2"/>
  <c r="F21" i="2" s="1"/>
  <c r="F24" i="2" s="1"/>
  <c r="E11" i="2" s="1"/>
  <c r="F11" i="2" s="1"/>
  <c r="F13" i="2" s="1"/>
  <c r="E653" i="2"/>
  <c r="F653" i="2" s="1"/>
  <c r="E310" i="2"/>
  <c r="F310" i="2" s="1"/>
  <c r="E217" i="2"/>
  <c r="F217" i="2" s="1"/>
  <c r="E194" i="2"/>
  <c r="F194" i="2" s="1"/>
  <c r="E176" i="2"/>
  <c r="F176" i="2" s="1"/>
  <c r="E373" i="2"/>
  <c r="F373" i="2" s="1"/>
  <c r="E402" i="2"/>
  <c r="F402" i="2" s="1"/>
  <c r="E323" i="2"/>
  <c r="F323" i="2" s="1"/>
  <c r="F268" i="2"/>
  <c r="F117" i="2"/>
  <c r="F116" i="2"/>
  <c r="E122" i="2"/>
  <c r="F122" i="2" s="1"/>
  <c r="E70" i="2"/>
  <c r="F70" i="2" s="1"/>
  <c r="E175" i="2"/>
  <c r="F175" i="2" s="1"/>
  <c r="F177" i="2" s="1"/>
  <c r="E167" i="2" s="1"/>
  <c r="F167" i="2" s="1"/>
  <c r="F168" i="2" s="1"/>
  <c r="F179" i="2" s="1"/>
  <c r="E16" i="3" s="1"/>
  <c r="F16" i="3" s="1"/>
  <c r="E92" i="2"/>
  <c r="F92" i="2" s="1"/>
  <c r="F71" i="2"/>
  <c r="E480" i="2"/>
  <c r="F480" i="2" s="1"/>
  <c r="E627" i="2"/>
  <c r="F627" i="2" s="1"/>
  <c r="F629" i="2" s="1"/>
  <c r="E315" i="2"/>
  <c r="F315" i="2" s="1"/>
  <c r="E346" i="2"/>
  <c r="F346" i="2" s="1"/>
  <c r="E431" i="2"/>
  <c r="F431" i="2" s="1"/>
  <c r="E651" i="2"/>
  <c r="F651" i="2" s="1"/>
  <c r="E586" i="2"/>
  <c r="F586" i="2" s="1"/>
  <c r="E775" i="2"/>
  <c r="F775" i="2" s="1"/>
  <c r="F776" i="2" s="1"/>
  <c r="E763" i="2" s="1"/>
  <c r="F763" i="2" s="1"/>
  <c r="F764" i="2" s="1"/>
  <c r="E270" i="2"/>
  <c r="E514" i="2"/>
  <c r="F514" i="2" s="1"/>
  <c r="F515" i="2" s="1"/>
  <c r="E538" i="2"/>
  <c r="F538" i="2" s="1"/>
  <c r="E659" i="2"/>
  <c r="F659" i="2" s="1"/>
  <c r="F660" i="2" s="1"/>
  <c r="E646" i="2" s="1"/>
  <c r="F646" i="2" s="1"/>
  <c r="F647" i="2" s="1"/>
  <c r="E799" i="2"/>
  <c r="F799" i="2" s="1"/>
  <c r="F800" i="2" s="1"/>
  <c r="E787" i="2" s="1"/>
  <c r="F787" i="2" s="1"/>
  <c r="F788" i="2" s="1"/>
  <c r="E682" i="2"/>
  <c r="F682" i="2" s="1"/>
  <c r="E611" i="2"/>
  <c r="F611" i="2" s="1"/>
  <c r="E705" i="2"/>
  <c r="F705" i="2" s="1"/>
  <c r="E325" i="2"/>
  <c r="F325" i="2" s="1"/>
  <c r="E440" i="2"/>
  <c r="F440" i="2" s="1"/>
  <c r="F441" i="2" s="1"/>
  <c r="E633" i="2"/>
  <c r="F633" i="2" s="1"/>
  <c r="F634" i="2" s="1"/>
  <c r="E624" i="2" s="1"/>
  <c r="F624" i="2" s="1"/>
  <c r="F625" i="2" s="1"/>
  <c r="F114" i="2"/>
  <c r="E63" i="2"/>
  <c r="F63" i="2" s="1"/>
  <c r="E87" i="2"/>
  <c r="F87" i="2" s="1"/>
  <c r="E113" i="2"/>
  <c r="F113" i="2" s="1"/>
  <c r="E62" i="2"/>
  <c r="F62" i="2" s="1"/>
  <c r="E379" i="2"/>
  <c r="F379" i="2" s="1"/>
  <c r="E245" i="2"/>
  <c r="F245" i="2" s="1"/>
  <c r="E413" i="2"/>
  <c r="F413" i="2" s="1"/>
  <c r="F415" i="2" s="1"/>
  <c r="E487" i="2"/>
  <c r="F487" i="2" s="1"/>
  <c r="F489" i="2" s="1"/>
  <c r="E560" i="2"/>
  <c r="F560" i="2" s="1"/>
  <c r="F562" i="2" s="1"/>
  <c r="E551" i="2" s="1"/>
  <c r="F551" i="2" s="1"/>
  <c r="F552" i="2" s="1"/>
  <c r="E610" i="2"/>
  <c r="F610" i="2" s="1"/>
  <c r="E704" i="2"/>
  <c r="F704" i="2" s="1"/>
  <c r="E152" i="2"/>
  <c r="F152" i="2" s="1"/>
  <c r="E198" i="2"/>
  <c r="F198" i="2" s="1"/>
  <c r="E221" i="2"/>
  <c r="F221" i="2" s="1"/>
  <c r="F223" i="2" s="1"/>
  <c r="E212" i="2" s="1"/>
  <c r="F212" i="2" s="1"/>
  <c r="F213" i="2" s="1"/>
  <c r="E355" i="2"/>
  <c r="F355" i="2" s="1"/>
  <c r="E384" i="2"/>
  <c r="F384" i="2" s="1"/>
  <c r="F386" i="2" s="1"/>
  <c r="E86" i="2"/>
  <c r="F86" i="2" s="1"/>
  <c r="E345" i="2"/>
  <c r="F345" i="2" s="1"/>
  <c r="E376" i="2"/>
  <c r="F376" i="2" s="1"/>
  <c r="E142" i="2"/>
  <c r="F142" i="2" s="1"/>
  <c r="E766" i="2"/>
  <c r="F766" i="2" s="1"/>
  <c r="E457" i="2"/>
  <c r="F457" i="2" s="1"/>
  <c r="E239" i="2"/>
  <c r="F239" i="2" s="1"/>
  <c r="E554" i="2"/>
  <c r="F554" i="2" s="1"/>
  <c r="E580" i="2"/>
  <c r="F580" i="2" s="1"/>
  <c r="E215" i="2"/>
  <c r="F215" i="2" s="1"/>
  <c r="E506" i="2"/>
  <c r="F506" i="2" s="1"/>
  <c r="E577" i="2"/>
  <c r="F577" i="2" s="1"/>
  <c r="E605" i="2"/>
  <c r="F605" i="2" s="1"/>
  <c r="E265" i="2"/>
  <c r="F265" i="2" s="1"/>
  <c r="E652" i="2"/>
  <c r="F652" i="2" s="1"/>
  <c r="F154" i="2"/>
  <c r="E767" i="2"/>
  <c r="F767" i="2" s="1"/>
  <c r="E743" i="2"/>
  <c r="F743" i="2" s="1"/>
  <c r="E791" i="2"/>
  <c r="F791" i="2" s="1"/>
  <c r="E356" i="2"/>
  <c r="F356" i="2" s="1"/>
  <c r="E269" i="2"/>
  <c r="E311" i="2"/>
  <c r="F311" i="2" s="1"/>
  <c r="E342" i="2"/>
  <c r="F342" i="2" s="1"/>
  <c r="F93" i="2"/>
  <c r="D83" i="2"/>
  <c r="F19" i="2"/>
  <c r="E681" i="2"/>
  <c r="F681" i="2" s="1"/>
  <c r="F683" i="2" s="1"/>
  <c r="E537" i="2"/>
  <c r="F537" i="2" s="1"/>
  <c r="E377" i="2"/>
  <c r="F377" i="2" s="1"/>
  <c r="E246" i="2"/>
  <c r="F246" i="2" s="1"/>
  <c r="E199" i="2"/>
  <c r="F199" i="2" s="1"/>
  <c r="F200" i="2" s="1"/>
  <c r="E745" i="2"/>
  <c r="F745" i="2" s="1"/>
  <c r="E769" i="2"/>
  <c r="F769" i="2" s="1"/>
  <c r="E508" i="2"/>
  <c r="F508" i="2" s="1"/>
  <c r="E579" i="2"/>
  <c r="F579" i="2" s="1"/>
  <c r="E263" i="2"/>
  <c r="F263" i="2" s="1"/>
  <c r="E654" i="2"/>
  <c r="F654" i="2" s="1"/>
  <c r="E604" i="2"/>
  <c r="F604" i="2" s="1"/>
  <c r="E794" i="2"/>
  <c r="F794" i="2" s="1"/>
  <c r="E746" i="2"/>
  <c r="F746" i="2" s="1"/>
  <c r="E750" i="2"/>
  <c r="F750" i="2" s="1"/>
  <c r="F752" i="2" s="1"/>
  <c r="E739" i="2" s="1"/>
  <c r="F739" i="2" s="1"/>
  <c r="F740" i="2" s="1"/>
  <c r="F357" i="2"/>
  <c r="E429" i="2"/>
  <c r="F429" i="2" s="1"/>
  <c r="E316" i="2"/>
  <c r="F316" i="2" s="1"/>
  <c r="E45" i="2"/>
  <c r="F45" i="2" s="1"/>
  <c r="F47" i="2" s="1"/>
  <c r="E458" i="2"/>
  <c r="F458" i="2" s="1"/>
  <c r="E121" i="2"/>
  <c r="F121" i="2" s="1"/>
  <c r="E405" i="2" l="1"/>
  <c r="F405" i="2" s="1"/>
  <c r="E314" i="2"/>
  <c r="F314" i="2" s="1"/>
  <c r="E406" i="2"/>
  <c r="F406" i="2" s="1"/>
  <c r="E143" i="2"/>
  <c r="F143" i="2" s="1"/>
  <c r="E401" i="2"/>
  <c r="F401" i="2" s="1"/>
  <c r="E147" i="2"/>
  <c r="F147" i="2" s="1"/>
  <c r="E216" i="2"/>
  <c r="F216" i="2" s="1"/>
  <c r="E319" i="2"/>
  <c r="F319" i="2" s="1"/>
  <c r="E350" i="2"/>
  <c r="F350" i="2" s="1"/>
  <c r="E507" i="2"/>
  <c r="F507" i="2" s="1"/>
  <c r="E650" i="2"/>
  <c r="F650" i="2" s="1"/>
  <c r="E148" i="2"/>
  <c r="F148" i="2" s="1"/>
  <c r="E351" i="2"/>
  <c r="F351" i="2" s="1"/>
  <c r="E404" i="2"/>
  <c r="F404" i="2" s="1"/>
  <c r="E141" i="2"/>
  <c r="F141" i="2" s="1"/>
  <c r="E138" i="2"/>
  <c r="F138" i="2" s="1"/>
  <c r="E313" i="2"/>
  <c r="F313" i="2" s="1"/>
  <c r="F587" i="2"/>
  <c r="F636" i="2"/>
  <c r="E34" i="3" s="1"/>
  <c r="F34" i="3" s="1"/>
  <c r="F352" i="2"/>
  <c r="F242" i="2"/>
  <c r="F195" i="2"/>
  <c r="F460" i="2"/>
  <c r="F467" i="2" s="1"/>
  <c r="E27" i="3" s="1"/>
  <c r="F27" i="3" s="1"/>
  <c r="C30" i="18" s="1"/>
  <c r="F123" i="2"/>
  <c r="E107" i="2" s="1"/>
  <c r="F107" i="2" s="1"/>
  <c r="F108" i="2" s="1"/>
  <c r="F118" i="2"/>
  <c r="F747" i="2"/>
  <c r="F754" i="2" s="1"/>
  <c r="E39" i="3" s="1"/>
  <c r="F39" i="3" s="1"/>
  <c r="F94" i="2"/>
  <c r="E83" i="2" s="1"/>
  <c r="F83" i="2" s="1"/>
  <c r="F557" i="2"/>
  <c r="F612" i="2"/>
  <c r="F484" i="2"/>
  <c r="F436" i="2"/>
  <c r="F539" i="2"/>
  <c r="E527" i="2" s="1"/>
  <c r="F527" i="2" s="1"/>
  <c r="F528" i="2" s="1"/>
  <c r="E30" i="3" s="1"/>
  <c r="F30" i="3" s="1"/>
  <c r="F266" i="2"/>
  <c r="F564" i="2"/>
  <c r="E31" i="3" s="1"/>
  <c r="F31" i="3" s="1"/>
  <c r="F607" i="2"/>
  <c r="F582" i="2"/>
  <c r="F410" i="2"/>
  <c r="F655" i="2"/>
  <c r="F662" i="2" s="1"/>
  <c r="E35" i="3" s="1"/>
  <c r="F35" i="3" s="1"/>
  <c r="F326" i="2"/>
  <c r="E307" i="2" s="1"/>
  <c r="F307" i="2" s="1"/>
  <c r="F308" i="2" s="1"/>
  <c r="F26" i="2"/>
  <c r="E10" i="3" s="1"/>
  <c r="F10" i="3" s="1"/>
  <c r="F795" i="2"/>
  <c r="F802" i="2" s="1"/>
  <c r="F247" i="2"/>
  <c r="E235" i="2" s="1"/>
  <c r="F235" i="2" s="1"/>
  <c r="F236" i="2" s="1"/>
  <c r="F218" i="2"/>
  <c r="E18" i="3" s="1"/>
  <c r="F18" i="3" s="1"/>
  <c r="C21" i="18" s="1"/>
  <c r="F149" i="2"/>
  <c r="F89" i="2"/>
  <c r="F66" i="2"/>
  <c r="F73" i="2" s="1"/>
  <c r="E12" i="3" s="1"/>
  <c r="F12" i="3" s="1"/>
  <c r="E599" i="2"/>
  <c r="F599" i="2" s="1"/>
  <c r="F600" i="2" s="1"/>
  <c r="E368" i="2"/>
  <c r="F368" i="2" s="1"/>
  <c r="F369" i="2" s="1"/>
  <c r="E36" i="2"/>
  <c r="F36" i="2" s="1"/>
  <c r="F37" i="2" s="1"/>
  <c r="E11" i="3" s="1"/>
  <c r="F11" i="3" s="1"/>
  <c r="E189" i="2"/>
  <c r="F189" i="2" s="1"/>
  <c r="F190" i="2" s="1"/>
  <c r="C33" i="18"/>
  <c r="E477" i="2"/>
  <c r="F477" i="2" s="1"/>
  <c r="F478" i="2" s="1"/>
  <c r="E426" i="2"/>
  <c r="F426" i="2" s="1"/>
  <c r="F427" i="2" s="1"/>
  <c r="E397" i="2"/>
  <c r="F397" i="2" s="1"/>
  <c r="F398" i="2" s="1"/>
  <c r="F417" i="2" s="1"/>
  <c r="E25" i="3" s="1"/>
  <c r="F25" i="3" s="1"/>
  <c r="F771" i="2"/>
  <c r="F778" i="2" s="1"/>
  <c r="E40" i="3" s="1"/>
  <c r="F40" i="3" s="1"/>
  <c r="F270" i="2"/>
  <c r="E294" i="2"/>
  <c r="F294" i="2" s="1"/>
  <c r="F321" i="2"/>
  <c r="E574" i="2"/>
  <c r="F574" i="2" s="1"/>
  <c r="F575" i="2" s="1"/>
  <c r="F589" i="2" s="1"/>
  <c r="E32" i="3" s="1"/>
  <c r="F32" i="3" s="1"/>
  <c r="E671" i="2"/>
  <c r="F671" i="2" s="1"/>
  <c r="F672" i="2" s="1"/>
  <c r="F381" i="2"/>
  <c r="E502" i="2"/>
  <c r="F502" i="2" s="1"/>
  <c r="F503" i="2" s="1"/>
  <c r="E337" i="2"/>
  <c r="F337" i="2" s="1"/>
  <c r="F338" i="2" s="1"/>
  <c r="F359" i="2" s="1"/>
  <c r="E23" i="3" s="1"/>
  <c r="F23" i="3" s="1"/>
  <c r="F269" i="2"/>
  <c r="E293" i="2"/>
  <c r="F293" i="2" s="1"/>
  <c r="C19" i="18"/>
  <c r="C37" i="18"/>
  <c r="F510" i="2"/>
  <c r="E135" i="2"/>
  <c r="F135" i="2" s="1"/>
  <c r="F136" i="2" s="1"/>
  <c r="F706" i="2"/>
  <c r="E694" i="2" s="1"/>
  <c r="F694" i="2" s="1"/>
  <c r="F695" i="2" s="1"/>
  <c r="F708" i="2" s="1"/>
  <c r="E37" i="3" s="1"/>
  <c r="F37" i="3" s="1"/>
  <c r="F388" i="2" l="1"/>
  <c r="F24" i="3" s="1"/>
  <c r="E26" i="3"/>
  <c r="F26" i="3" s="1"/>
  <c r="F249" i="2"/>
  <c r="E19" i="3" s="1"/>
  <c r="F19" i="3" s="1"/>
  <c r="F491" i="2"/>
  <c r="E28" i="3" s="1"/>
  <c r="F28" i="3" s="1"/>
  <c r="F202" i="2"/>
  <c r="E17" i="3" s="1"/>
  <c r="F125" i="2"/>
  <c r="E14" i="3" s="1"/>
  <c r="F14" i="3" s="1"/>
  <c r="C17" i="18" s="1"/>
  <c r="F156" i="2"/>
  <c r="E15" i="3" s="1"/>
  <c r="F15" i="3" s="1"/>
  <c r="F614" i="2"/>
  <c r="C13" i="18"/>
  <c r="F517" i="2"/>
  <c r="E29" i="3" s="1"/>
  <c r="F29" i="3" s="1"/>
  <c r="C22" i="18"/>
  <c r="C34" i="18"/>
  <c r="F328" i="2"/>
  <c r="E22" i="3" s="1"/>
  <c r="F22" i="3" s="1"/>
  <c r="C25" i="18" s="1"/>
  <c r="F96" i="2"/>
  <c r="E13" i="3" s="1"/>
  <c r="F13" i="3" s="1"/>
  <c r="C15" i="18"/>
  <c r="C35" i="18"/>
  <c r="C43" i="18"/>
  <c r="C26" i="18"/>
  <c r="E41" i="3"/>
  <c r="F41" i="3" s="1"/>
  <c r="C14" i="18"/>
  <c r="F295" i="2"/>
  <c r="E283" i="2" s="1"/>
  <c r="F283" i="2" s="1"/>
  <c r="F284" i="2" s="1"/>
  <c r="F297" i="2" s="1"/>
  <c r="E21" i="3" s="1"/>
  <c r="F21" i="3" s="1"/>
  <c r="F17" i="3"/>
  <c r="E43" i="3"/>
  <c r="F43" i="3" s="1"/>
  <c r="C29" i="18"/>
  <c r="C40" i="18"/>
  <c r="C27" i="18"/>
  <c r="F271" i="2"/>
  <c r="C31" i="18"/>
  <c r="C42" i="18"/>
  <c r="C28" i="18"/>
  <c r="C38" i="18"/>
  <c r="E33" i="3" l="1"/>
  <c r="F33" i="3" s="1"/>
  <c r="C36" i="18" s="1"/>
  <c r="F871" i="2"/>
  <c r="E44" i="3" s="1"/>
  <c r="C32" i="18"/>
  <c r="C18" i="18"/>
  <c r="C16" i="18"/>
  <c r="E259" i="2"/>
  <c r="F259" i="2" s="1"/>
  <c r="F260" i="2" s="1"/>
  <c r="F273" i="2"/>
  <c r="C24" i="18"/>
  <c r="C44" i="18"/>
  <c r="C46" i="18"/>
  <c r="C20" i="18"/>
  <c r="E20" i="3" l="1"/>
  <c r="F20" i="3" s="1"/>
  <c r="F895" i="2" l="1"/>
  <c r="E45" i="3" s="1"/>
  <c r="F45" i="3" s="1"/>
  <c r="F44" i="3"/>
  <c r="F919" i="2"/>
  <c r="E46" i="3" s="1"/>
  <c r="F46" i="3" s="1"/>
  <c r="F942" i="2"/>
  <c r="E47" i="3" s="1"/>
  <c r="F47" i="3" s="1"/>
  <c r="C23" i="18"/>
  <c r="F48" i="3" l="1"/>
  <c r="F50" i="3" s="1"/>
  <c r="C47" i="18"/>
  <c r="C50" i="18"/>
  <c r="C49" i="18"/>
  <c r="C48" i="18"/>
  <c r="D56" i="10" l="1"/>
  <c r="C51" i="18"/>
  <c r="F51" i="3"/>
  <c r="F52" i="3" s="1"/>
  <c r="F54" i="3"/>
  <c r="F53" i="3" l="1"/>
  <c r="F55" i="3" s="1"/>
  <c r="D13" i="18" l="1"/>
  <c r="D39" i="18"/>
  <c r="D21" i="18"/>
  <c r="D37" i="18"/>
  <c r="F57" i="3"/>
  <c r="D19" i="18"/>
  <c r="D15" i="18"/>
  <c r="D22" i="18"/>
  <c r="D34" i="18"/>
  <c r="D30" i="18"/>
  <c r="D33" i="18"/>
  <c r="D27" i="18"/>
  <c r="D18" i="18"/>
  <c r="D40" i="18"/>
  <c r="D36" i="18"/>
  <c r="D17" i="18"/>
  <c r="D29" i="18"/>
  <c r="D42" i="18"/>
  <c r="D25" i="18"/>
  <c r="D14" i="18"/>
  <c r="D26" i="18"/>
  <c r="D16" i="18"/>
  <c r="D43" i="18"/>
  <c r="D32" i="18"/>
  <c r="D31" i="18"/>
  <c r="D28" i="18"/>
  <c r="D35" i="18"/>
  <c r="D38" i="18"/>
  <c r="D46" i="18"/>
  <c r="D20" i="18"/>
  <c r="D44" i="18"/>
  <c r="D24" i="18"/>
  <c r="D23" i="18"/>
  <c r="D50" i="18"/>
  <c r="D47" i="18"/>
  <c r="D49" i="18"/>
  <c r="D48" i="18"/>
  <c r="D51" i="18" l="1"/>
  <c r="H9" i="18" s="1"/>
  <c r="E24" i="18" l="1"/>
  <c r="N24" i="18" s="1"/>
  <c r="E36" i="18"/>
  <c r="P36" i="18" s="1"/>
  <c r="E17" i="18"/>
  <c r="M17" i="18" s="1"/>
  <c r="E39" i="18"/>
  <c r="Q39" i="18" s="1"/>
  <c r="E42" i="18"/>
  <c r="Q42" i="18" s="1"/>
  <c r="E30" i="18"/>
  <c r="P30" i="18" s="1"/>
  <c r="E13" i="18"/>
  <c r="M13" i="18" s="1"/>
  <c r="E26" i="18"/>
  <c r="O26" i="18" s="1"/>
  <c r="E37" i="18"/>
  <c r="P37" i="18" s="1"/>
  <c r="E28" i="18"/>
  <c r="O28" i="18" s="1"/>
  <c r="E20" i="18"/>
  <c r="N20" i="18" s="1"/>
  <c r="E22" i="18"/>
  <c r="N22" i="18" s="1"/>
  <c r="E33" i="18"/>
  <c r="P33" i="18" s="1"/>
  <c r="E31" i="18"/>
  <c r="P31" i="18" s="1"/>
  <c r="E32" i="18"/>
  <c r="P32" i="18" s="1"/>
  <c r="E19" i="18"/>
  <c r="N19" i="18" s="1"/>
  <c r="E44" i="18"/>
  <c r="Q44" i="18" s="1"/>
  <c r="E27" i="18"/>
  <c r="O27" i="18" s="1"/>
  <c r="E40" i="18"/>
  <c r="Q40" i="18" s="1"/>
  <c r="E49" i="18"/>
  <c r="O49" i="18" s="1"/>
  <c r="E14" i="18"/>
  <c r="M14" i="18" s="1"/>
  <c r="E16" i="18"/>
  <c r="M16" i="18" s="1"/>
  <c r="E48" i="18"/>
  <c r="P48" i="18" s="1"/>
  <c r="E34" i="18"/>
  <c r="P34" i="18" s="1"/>
  <c r="E21" i="18"/>
  <c r="N21" i="18" s="1"/>
  <c r="E50" i="18"/>
  <c r="R50" i="18" s="1"/>
  <c r="E43" i="18"/>
  <c r="Q43" i="18" s="1"/>
  <c r="E15" i="18"/>
  <c r="M15" i="18" s="1"/>
  <c r="E47" i="18"/>
  <c r="E18" i="18"/>
  <c r="N18" i="18" s="1"/>
  <c r="E35" i="18"/>
  <c r="P35" i="18" s="1"/>
  <c r="E29" i="18"/>
  <c r="P29" i="18" s="1"/>
  <c r="E38" i="18"/>
  <c r="P38" i="18" s="1"/>
  <c r="E25" i="18"/>
  <c r="O25" i="18" s="1"/>
  <c r="E46" i="18"/>
  <c r="R46" i="18" s="1"/>
  <c r="E23" i="18"/>
  <c r="N23" i="18" s="1"/>
  <c r="Q52" i="18" l="1"/>
  <c r="Q54" i="18" s="1"/>
  <c r="P52" i="18"/>
  <c r="P54" i="18" s="1"/>
  <c r="O48" i="18"/>
  <c r="R52" i="18"/>
  <c r="R54" i="18" s="1"/>
  <c r="E51" i="18"/>
  <c r="N52" i="18"/>
  <c r="N54" i="18" s="1"/>
  <c r="O47" i="18"/>
  <c r="M47" i="18"/>
  <c r="M52" i="18" s="1"/>
  <c r="O52" i="18" l="1"/>
  <c r="O54" i="18" s="1"/>
  <c r="M54" i="18"/>
  <c r="M55" i="18" s="1"/>
  <c r="N55" i="18" s="1"/>
  <c r="M53" i="18"/>
  <c r="N53" i="18" s="1"/>
  <c r="O53" i="18" l="1"/>
  <c r="P53" i="18" s="1"/>
  <c r="Q53" i="18" s="1"/>
  <c r="R53" i="18" s="1"/>
  <c r="O55" i="18"/>
  <c r="P55" i="18" s="1"/>
  <c r="Q55" i="18" s="1"/>
  <c r="R55" i="18" s="1"/>
</calcChain>
</file>

<file path=xl/sharedStrings.xml><?xml version="1.0" encoding="utf-8"?>
<sst xmlns="http://schemas.openxmlformats.org/spreadsheetml/2006/main" count="3385" uniqueCount="677">
  <si>
    <t>ENUNCIADO</t>
  </si>
  <si>
    <t xml:space="preserve">TP N° </t>
  </si>
  <si>
    <t>ESTUDIO DE COSTOS DE VIVIENDA UNIFAMILIAR</t>
  </si>
  <si>
    <t>TAREAS A REALIZAR</t>
  </si>
  <si>
    <t>1.</t>
  </si>
  <si>
    <t>COMPLETAR PLANILLA DE ANÁLISIS DE PRECIOS</t>
  </si>
  <si>
    <t>2.</t>
  </si>
  <si>
    <t>COMPLETAR PRESUPUESTO</t>
  </si>
  <si>
    <t>SE DEBERÁ COPLETAR LA PLANILLA DE PRESUPUESTO CON LOS COSTOS UNITARIOS</t>
  </si>
  <si>
    <t>3.</t>
  </si>
  <si>
    <t>ELABORAR PLAN DE TRABAJOS</t>
  </si>
  <si>
    <t xml:space="preserve">4. </t>
  </si>
  <si>
    <t>ELABORAR CURVA DE INVERSIONES Y AVANCE FÍSICO (EN PORCENTAJES Y MONTOS ECONÓMICOS)</t>
  </si>
  <si>
    <t>A - COMPUTO Y PRESUPUESTO PROTOTIPO</t>
  </si>
  <si>
    <t>Sup. Cubierta:</t>
  </si>
  <si>
    <t>m2</t>
  </si>
  <si>
    <t>Sup. Semicub:</t>
  </si>
  <si>
    <t>Sup. Total</t>
  </si>
  <si>
    <t>Ítem</t>
  </si>
  <si>
    <t>Denominación</t>
  </si>
  <si>
    <t>Unid</t>
  </si>
  <si>
    <t>Cant.</t>
  </si>
  <si>
    <t>Costo unit</t>
  </si>
  <si>
    <t>Costo total</t>
  </si>
  <si>
    <t>Preparación de terreno y replanteo</t>
  </si>
  <si>
    <t>Gl.</t>
  </si>
  <si>
    <t>Excavaciónes, explanación y/o retiro de material proveniente de exc p/fund</t>
  </si>
  <si>
    <t>m3</t>
  </si>
  <si>
    <t>Cimiento Hormigón Ciclópeo</t>
  </si>
  <si>
    <t>Hormigón de Limpieza (e= 5 cm)</t>
  </si>
  <si>
    <t>Bases de Hormigón Armado</t>
  </si>
  <si>
    <t>holaaa</t>
  </si>
  <si>
    <t>Vigas de fundación y arriostramiento</t>
  </si>
  <si>
    <t>Relleno bajo contrapiso interior, veredines perimetrales, lavadero y vereda de acceso</t>
  </si>
  <si>
    <t>Contrapiso Hormigón fratazado e=10cm (apto para recibir cerámico)</t>
  </si>
  <si>
    <t>Contrapiso Hormigón fratazado e=7cm en zonas de guardar (apto para recibir cerámico)(Veredines y cochera)</t>
  </si>
  <si>
    <t>Capa Aisladora Horizontal y vertical</t>
  </si>
  <si>
    <t>Mampostería de ladrillón de 0,20 m</t>
  </si>
  <si>
    <t>Mampostería muros de 0,10 m armada</t>
  </si>
  <si>
    <t>Columnas de Encadenado, enmarcado y carga</t>
  </si>
  <si>
    <t>Vigas de Encadenado Superior, Dintel y Carga</t>
  </si>
  <si>
    <t>Losa de Hº Aº vista s/oquedades (incluye acceso)</t>
  </si>
  <si>
    <t>Base de tanque de reserva</t>
  </si>
  <si>
    <t>Cubierta de Techo (aislación térmica e hidráulica)</t>
  </si>
  <si>
    <t>Aislación hidráulica con membrana con al esp=4mm, s/losa ext</t>
  </si>
  <si>
    <t>Piso cerámico - 1º calidad Alto tránsito - incl umbrales (no incluye zona de guardado placares - bajo mesada)</t>
  </si>
  <si>
    <t>Zócalo Cerámico</t>
  </si>
  <si>
    <t>ml.</t>
  </si>
  <si>
    <t>Carpintería aluminio, metálica y madera (incluído premarcos con antepechos metálicos, mosquiteros y cierre base tº de reserva)</t>
  </si>
  <si>
    <t>Jaharro Bajo Revestimiento cerámico</t>
  </si>
  <si>
    <t>Jaharro y enlucido interior a la cal</t>
  </si>
  <si>
    <t>Cielorraso interior a la cal</t>
  </si>
  <si>
    <t>Revestimiento Cerámico</t>
  </si>
  <si>
    <t>Jaharro y enlucido exterior a la cal</t>
  </si>
  <si>
    <t>Mesada, Campana y Ventilaciones</t>
  </si>
  <si>
    <t>Pintura en Carpintería  Metálica</t>
  </si>
  <si>
    <t>Pintura en Carpintería  Madera</t>
  </si>
  <si>
    <t>Pintura al Látex interior en muros</t>
  </si>
  <si>
    <t>Pintura al Látex interior en cielorrasos</t>
  </si>
  <si>
    <t>Pintura al Látex exterior</t>
  </si>
  <si>
    <t>Provisión y colocación de vidrios</t>
  </si>
  <si>
    <t>$        -</t>
  </si>
  <si>
    <t>Vereda , veredin perimetral y vereda de acceso (incl lavadero)</t>
  </si>
  <si>
    <t>Instalación Sanitaría (Incl: cañeria base, distribución agua fría y caliente, artefactos, bidet y grifería)</t>
  </si>
  <si>
    <t xml:space="preserve">Instalación Eléctrica </t>
  </si>
  <si>
    <t>Instalación de Gas</t>
  </si>
  <si>
    <t>Terminación y Limpieza</t>
  </si>
  <si>
    <t>COSTO DIRECTO VIVIENDA (1)</t>
  </si>
  <si>
    <t>D</t>
  </si>
  <si>
    <t>GASTOS GENERALES</t>
  </si>
  <si>
    <t>De (1)</t>
  </si>
  <si>
    <t>SUBTOTAL (2)</t>
  </si>
  <si>
    <t>E</t>
  </si>
  <si>
    <t>BENEFICIO</t>
  </si>
  <si>
    <t>De (2)</t>
  </si>
  <si>
    <t>SUBTOTAL (3)</t>
  </si>
  <si>
    <t>G</t>
  </si>
  <si>
    <t>I.V.A</t>
  </si>
  <si>
    <t>De (3)</t>
  </si>
  <si>
    <t>H</t>
  </si>
  <si>
    <t>INGRESOS BRUTOS Y LOTE HOGAR</t>
  </si>
  <si>
    <t>PRECIO UNITARIO POR VIVIENDA</t>
  </si>
  <si>
    <t>(3+G+H)</t>
  </si>
  <si>
    <r>
      <t>Costo m</t>
    </r>
    <r>
      <rPr>
        <b/>
        <sz val="14"/>
        <rFont val="Calibri"/>
        <family val="2"/>
      </rPr>
      <t xml:space="preserve">² </t>
    </r>
    <r>
      <rPr>
        <b/>
        <sz val="14"/>
        <rFont val="Times New Roman"/>
        <family val="1"/>
      </rPr>
      <t>=</t>
    </r>
  </si>
  <si>
    <t>COSTOS INDIRECTOS (Sin IVA)</t>
  </si>
  <si>
    <t xml:space="preserve">Gastos Comunes de obra: </t>
  </si>
  <si>
    <t xml:space="preserve">Detalles </t>
  </si>
  <si>
    <t>de Cálculo</t>
  </si>
  <si>
    <t>Obrador con instalaciones y equipamiento</t>
  </si>
  <si>
    <t>Comodidades para la Inspección</t>
  </si>
  <si>
    <t>Vallado perimetral</t>
  </si>
  <si>
    <t>Agua de construccion</t>
  </si>
  <si>
    <t>Seguros de la inspección</t>
  </si>
  <si>
    <t>Seguro de Reponsabil. Civil</t>
  </si>
  <si>
    <t>Seguro caución garantía de contrato</t>
  </si>
  <si>
    <t>Elementos de Protección Personal</t>
  </si>
  <si>
    <t>Municipalidad - Derechos Constr.</t>
  </si>
  <si>
    <t>Municipalidad - Derechos Inst. Eléctrica</t>
  </si>
  <si>
    <t>Municipalidad - Der. Red agua</t>
  </si>
  <si>
    <t>Derechos en Hidráulica</t>
  </si>
  <si>
    <t>Derechos en Energía San Juan</t>
  </si>
  <si>
    <t>Derechos en DPV ó DNV</t>
  </si>
  <si>
    <t>Derechos en Dir. Transito y Transporte</t>
  </si>
  <si>
    <t>Amortización de máquinas y herramientas</t>
  </si>
  <si>
    <t>Camionetas - amortizac. y gastos</t>
  </si>
  <si>
    <t>Fletes con camión</t>
  </si>
  <si>
    <t>Gastos Indirectos de Produccion:</t>
  </si>
  <si>
    <t>Suministro de energia electrica</t>
  </si>
  <si>
    <t>Gastos Generales de Obra:</t>
  </si>
  <si>
    <t>Encargado de depósito</t>
  </si>
  <si>
    <t>Sueldo Jefe de Obra</t>
  </si>
  <si>
    <t>Programa de seguridad y honorarios prevencionista</t>
  </si>
  <si>
    <t>Sueldo sereno</t>
  </si>
  <si>
    <t>Profesionales para capacitación</t>
  </si>
  <si>
    <t>Revisión del diseño y cálculo estructural</t>
  </si>
  <si>
    <t>Dibujo y aprob. de planos gral, est. DPDU</t>
  </si>
  <si>
    <t>Dibujo y aprob. Planos Inst. eléctrica</t>
  </si>
  <si>
    <t>Dibujo y aprob. Planos Inst. sanitaria</t>
  </si>
  <si>
    <t>Dibujo y aprob. Planos Inst. Gas</t>
  </si>
  <si>
    <t>Aprobación planos conforme a obra</t>
  </si>
  <si>
    <t>Aforo de Contrato</t>
  </si>
  <si>
    <t>Registro de Constructores de Obras Públicas</t>
  </si>
  <si>
    <t>Movilidad para la inspección</t>
  </si>
  <si>
    <t>Gastos Generales de la Empresa:</t>
  </si>
  <si>
    <t>Gastos administrativos</t>
  </si>
  <si>
    <t>Impuestos al cheque</t>
  </si>
  <si>
    <t>Combustible</t>
  </si>
  <si>
    <t>Manten. y amortización de vehiculos</t>
  </si>
  <si>
    <t>Oficina y servicios</t>
  </si>
  <si>
    <t>Librería</t>
  </si>
  <si>
    <t xml:space="preserve">Varios (imprevistos) </t>
  </si>
  <si>
    <t>Total Gastos Generales</t>
  </si>
  <si>
    <t>$116,258,42</t>
  </si>
  <si>
    <t>GG=</t>
  </si>
  <si>
    <t xml:space="preserve">PLAN DE TRABAJOS </t>
  </si>
  <si>
    <t>VALORES EN PESOS:</t>
  </si>
  <si>
    <t>PLAZO DE OBRA:</t>
  </si>
  <si>
    <t>6 MESES</t>
  </si>
  <si>
    <t>MONTO DE OBRA</t>
  </si>
  <si>
    <t>Nº</t>
  </si>
  <si>
    <t>ITEMS - DENOMINACION</t>
  </si>
  <si>
    <t>COSTO ITEMS</t>
  </si>
  <si>
    <t>MONTO  ITEMS</t>
  </si>
  <si>
    <t>%  INC.</t>
  </si>
  <si>
    <t>PERIODO DE OBRA - MESES - %</t>
  </si>
  <si>
    <t>PERIODO DE OBRA - MESES- INCIDENCIAS</t>
  </si>
  <si>
    <t>-</t>
  </si>
  <si>
    <t>TOTAL OBRA</t>
  </si>
  <si>
    <t>AVANCE FISICO</t>
  </si>
  <si>
    <t>MENSUAL</t>
  </si>
  <si>
    <t>ACUMULADO</t>
  </si>
  <si>
    <t>INVERSIÓN</t>
  </si>
  <si>
    <t>ver plan de trabajo</t>
  </si>
  <si>
    <t xml:space="preserve"> </t>
  </si>
  <si>
    <t>ANALISIS DE PRECIOS VIVIENDAS</t>
  </si>
  <si>
    <t>ITEM:</t>
  </si>
  <si>
    <t>Unidad</t>
  </si>
  <si>
    <t>Según Plano</t>
  </si>
  <si>
    <t>N°</t>
  </si>
  <si>
    <t>DESIGNACION</t>
  </si>
  <si>
    <t>UNID.</t>
  </si>
  <si>
    <t>CANTIDAD</t>
  </si>
  <si>
    <t>COSTO UNITARIO</t>
  </si>
  <si>
    <t>COSTO TOTAL</t>
  </si>
  <si>
    <t>MANO DE OBRA</t>
  </si>
  <si>
    <t xml:space="preserve"> $/hs</t>
  </si>
  <si>
    <t>Carga social</t>
  </si>
  <si>
    <t>Precio total  $/hs</t>
  </si>
  <si>
    <t>Oficial especializado</t>
  </si>
  <si>
    <t>A</t>
  </si>
  <si>
    <t>EQUIPOS</t>
  </si>
  <si>
    <t>Oficial</t>
  </si>
  <si>
    <t>Herramientas de Mano</t>
  </si>
  <si>
    <t>Hs</t>
  </si>
  <si>
    <t>Medio oficial</t>
  </si>
  <si>
    <t>Ayudante</t>
  </si>
  <si>
    <t>TOTAL A</t>
  </si>
  <si>
    <t>Sereno</t>
  </si>
  <si>
    <t>Mensualizados</t>
  </si>
  <si>
    <t>B</t>
  </si>
  <si>
    <t>MATERIALES</t>
  </si>
  <si>
    <t xml:space="preserve"> Pino Insigne tabla 1*4"</t>
  </si>
  <si>
    <t>m2/m2</t>
  </si>
  <si>
    <t>MATERIALES :</t>
  </si>
  <si>
    <t>Precio unidad</t>
  </si>
  <si>
    <t>Cantidad unidad</t>
  </si>
  <si>
    <t>Precio por Unidad con IVA</t>
  </si>
  <si>
    <t>Precio por Unidad sin IVA</t>
  </si>
  <si>
    <t xml:space="preserve">Clavo punta Paris </t>
  </si>
  <si>
    <t>kg/m2</t>
  </si>
  <si>
    <t>Tanza</t>
  </si>
  <si>
    <t>m</t>
  </si>
  <si>
    <t>Cemento Portland</t>
  </si>
  <si>
    <t>Kg</t>
  </si>
  <si>
    <t>Arena Comun</t>
  </si>
  <si>
    <t>TOTAL B</t>
  </si>
  <si>
    <t>Arena fina</t>
  </si>
  <si>
    <t>C</t>
  </si>
  <si>
    <t>Canto rodado  Clasificado</t>
  </si>
  <si>
    <t>Ripio</t>
  </si>
  <si>
    <t>Hs.</t>
  </si>
  <si>
    <t>Piedra Bola</t>
  </si>
  <si>
    <t>kg</t>
  </si>
  <si>
    <t>Pino Insigne tabla 1*4"</t>
  </si>
  <si>
    <t>ml</t>
  </si>
  <si>
    <t>Pino Insigne Tirantillo 1*2"</t>
  </si>
  <si>
    <t>TOTAL C</t>
  </si>
  <si>
    <t>Pino Insigne Tirante 2*4"</t>
  </si>
  <si>
    <t xml:space="preserve"> Puntal de 7,5cm 1" =2.5cm</t>
  </si>
  <si>
    <t>COSTO DIRECTO (CD)</t>
  </si>
  <si>
    <t>TOTAL D</t>
  </si>
  <si>
    <t>Pino Insigne Tirante 3*4"</t>
  </si>
  <si>
    <t>Clavo punta Paris 3"</t>
  </si>
  <si>
    <t>Alambre negro #16</t>
  </si>
  <si>
    <t>Hierro torsionado de 10mm</t>
  </si>
  <si>
    <t>Hierro torsionado de 8mm</t>
  </si>
  <si>
    <t>Machimbre de alamo 3/4"</t>
  </si>
  <si>
    <t>$89 m2</t>
  </si>
  <si>
    <t>Nylon negro</t>
  </si>
  <si>
    <t>Lana de vidrio e=2"</t>
  </si>
  <si>
    <t>Teja FRANCESA</t>
  </si>
  <si>
    <t>unidad</t>
  </si>
  <si>
    <t>Cal Hidratada en Polvo</t>
  </si>
  <si>
    <t>Zocalo Granitico 25x10cm</t>
  </si>
  <si>
    <t>Adhesivo Weber para ceramico</t>
  </si>
  <si>
    <t>Adhesivo tipo kerfix</t>
  </si>
  <si>
    <t xml:space="preserve">Ceramico simil madera </t>
  </si>
  <si>
    <t>Pintura Antioxido Alba</t>
  </si>
  <si>
    <t>lts</t>
  </si>
  <si>
    <t>Esmalte Sintetico Blanco Albalux</t>
  </si>
  <si>
    <t>lt</t>
  </si>
  <si>
    <t>Aguarras Alba</t>
  </si>
  <si>
    <t>Aceite Sellador</t>
  </si>
  <si>
    <t>Pintura al Latex P/Interior Alba</t>
  </si>
  <si>
    <t>Imprimacion de LATEX Alba</t>
  </si>
  <si>
    <t>Entonador 120 ml</t>
  </si>
  <si>
    <t>cm3</t>
  </si>
  <si>
    <t>Enduido Plastico Sinfonia</t>
  </si>
  <si>
    <t>Lija al agua N180</t>
  </si>
  <si>
    <t>Pintura al Latex P/Exterior dessutol</t>
  </si>
  <si>
    <t>l</t>
  </si>
  <si>
    <t>Vidrio e=4mm</t>
  </si>
  <si>
    <t>Ladrillon comun</t>
  </si>
  <si>
    <t>Hidrofugo tipo ceresita</t>
  </si>
  <si>
    <t>Membrana Asf. c/ aluminio</t>
  </si>
  <si>
    <t>Perlita</t>
  </si>
  <si>
    <t>Cal viva</t>
  </si>
  <si>
    <t xml:space="preserve">Tanza </t>
  </si>
  <si>
    <t>kg/m3</t>
  </si>
  <si>
    <t>m3/m3</t>
  </si>
  <si>
    <t>Alambre negro h16</t>
  </si>
  <si>
    <t>Alambre negro h14</t>
  </si>
  <si>
    <t>Considerando que si tomamos el largo de cimientos de cimientos y calculamos su volumens, al cual le restamos el volumen de espacio que ocupan las columnas (0,20*0,20*0,20 = 0,008*19 = 0,152 m3), existiendo en el plano un total de 19 columnas [42,3*0,20*0,20 = 1,692-0,152 = 1,54 m3</t>
  </si>
  <si>
    <t>En todo caso, sumando la longitudes de las de los muros (descontando la de las columnas) [44,2*0,20*0,20 = 1,768]</t>
  </si>
  <si>
    <t xml:space="preserve"> Pino Insigne Tirante 2*4"</t>
  </si>
  <si>
    <t>m. lineal</t>
  </si>
  <si>
    <t>un/m3</t>
  </si>
  <si>
    <t>Cal hidratada en polvo</t>
  </si>
  <si>
    <t>Considerando que en las columnas de encadenado se toma(2,40*0,20*0,20 = 0,096 m3) y las columnas de carga, contando con las de tanque se toma (2,40+1,50*0,20*0,20 = 0,156) [</t>
  </si>
  <si>
    <t>?</t>
  </si>
  <si>
    <t xml:space="preserve"> Pino Insigne Tirantillo 1*2"</t>
  </si>
  <si>
    <t>Considerando que las vigas de encadenado y las de fundacion son las mismas, solo se suma el volumen de las vigas de dintel a la que anteriormente sacamos</t>
  </si>
  <si>
    <t>Alambre negro #14</t>
  </si>
  <si>
    <t>Clavo punta Paris 2"</t>
  </si>
  <si>
    <t>BOLSA</t>
  </si>
  <si>
    <t>Alamo - Puntal de 8cm 1" =2.5cm</t>
  </si>
  <si>
    <t xml:space="preserve"> Pino Insigne Tirante 3*4"</t>
  </si>
  <si>
    <t>MATERIALES -- TEJA FRANCESA</t>
  </si>
  <si>
    <t xml:space="preserve"> Pino Insigne tabla 1*2"</t>
  </si>
  <si>
    <t>UN/m2</t>
  </si>
  <si>
    <t>Hidr.</t>
  </si>
  <si>
    <t xml:space="preserve">Emulsion asfaltica </t>
  </si>
  <si>
    <t>k/m2</t>
  </si>
  <si>
    <t>Term.</t>
  </si>
  <si>
    <t>Piedra Pomez</t>
  </si>
  <si>
    <t>m3/m2</t>
  </si>
  <si>
    <t>Ceramico</t>
  </si>
  <si>
    <t>kg/ML</t>
  </si>
  <si>
    <t>m3/ML</t>
  </si>
  <si>
    <t>Zocalo Ceramico</t>
  </si>
  <si>
    <t>UNID/ML</t>
  </si>
  <si>
    <t>Puerta MADERA</t>
  </si>
  <si>
    <t>UN.</t>
  </si>
  <si>
    <t>Ventana METALICA simple</t>
  </si>
  <si>
    <t>Ventana METALICA doble</t>
  </si>
  <si>
    <t>Puerta - Ventana METALICA</t>
  </si>
  <si>
    <t>Arena comun</t>
  </si>
  <si>
    <t>m3/M2</t>
  </si>
  <si>
    <t>Enluc.</t>
  </si>
  <si>
    <t>Arena Fina</t>
  </si>
  <si>
    <t>Mesada de Granito</t>
  </si>
  <si>
    <t>Campana</t>
  </si>
  <si>
    <t>Aire acondicionado</t>
  </si>
  <si>
    <t>Ventilacion</t>
  </si>
  <si>
    <t>Pintura Antioxido</t>
  </si>
  <si>
    <t>lts/m2</t>
  </si>
  <si>
    <t>Esmalte Sintetico Blanco</t>
  </si>
  <si>
    <t>Aguarras</t>
  </si>
  <si>
    <t>adoptamos superficie de jaharro interior de muro</t>
  </si>
  <si>
    <t>Pintura al Latex P/Interior</t>
  </si>
  <si>
    <t>Imprimacion de LATEX</t>
  </si>
  <si>
    <t>unid/m2</t>
  </si>
  <si>
    <t>Enduido</t>
  </si>
  <si>
    <t>Lija al agua N120</t>
  </si>
  <si>
    <t>Pintura al Latex P/Exterior</t>
  </si>
  <si>
    <t>preguntar presupuesto</t>
  </si>
  <si>
    <t>Vidrio Transp 4mm</t>
  </si>
  <si>
    <t>%</t>
  </si>
  <si>
    <r>
      <rPr>
        <sz val="8"/>
        <rFont val="Arial MT"/>
        <family val="2"/>
      </rPr>
      <t xml:space="preserve">CENTRO DE INVESTIGACIÓN PARA LA RACIONALIZACIÓN DE LA CONSTRUCCIÓN TRADICIONAL
</t>
    </r>
    <r>
      <rPr>
        <sz val="8"/>
        <rFont val="Arial MT"/>
        <family val="2"/>
      </rPr>
      <t>Avda. Libertador San Martín 1109 -oeste-CP 5400. Teléf. 211700- Internos 279 ó 287 SAN JUAN. REPÚBLICA ARGENTINA</t>
    </r>
  </si>
  <si>
    <r>
      <rPr>
        <u/>
        <sz val="10"/>
        <rFont val="Times New Roman"/>
        <family val="1"/>
      </rPr>
      <t>ANÁLISIS DE ITEMS Y ACTIVIDADES- ESTÁNDARES DE MATERIAL Y MANO DE OBRA</t>
    </r>
  </si>
  <si>
    <r>
      <rPr>
        <b/>
        <sz val="10"/>
        <rFont val="Courier New"/>
        <family val="3"/>
      </rPr>
      <t xml:space="preserve">AA01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</si>
  <si>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LIMPIEZA DEL TERRENO
</t>
    </r>
    <r>
      <rPr>
        <sz val="10"/>
        <rFont val="Courier New"/>
        <family val="3"/>
      </rPr>
      <t>AYUDANTE</t>
    </r>
  </si>
  <si>
    <r>
      <rPr>
        <sz val="10"/>
        <rFont val="Courier New"/>
        <family val="3"/>
      </rPr>
      <t>HR/M2</t>
    </r>
  </si>
  <si>
    <r>
      <rPr>
        <b/>
        <sz val="10"/>
        <rFont val="Courier New"/>
        <family val="3"/>
      </rPr>
      <t xml:space="preserve">AB01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</si>
  <si>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REVOQUE COMUN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</si>
  <si>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AB02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</si>
  <si>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LOSA H*A*
</t>
    </r>
    <r>
      <rPr>
        <sz val="10"/>
        <rFont val="Courier New"/>
        <family val="3"/>
      </rPr>
      <t>AYUDANTE</t>
    </r>
  </si>
  <si>
    <r>
      <rPr>
        <sz val="10"/>
        <rFont val="Courier New"/>
        <family val="3"/>
      </rPr>
      <t>HR/M3</t>
    </r>
  </si>
  <si>
    <r>
      <rPr>
        <b/>
        <sz val="10"/>
        <rFont val="Courier New"/>
        <family val="3"/>
      </rPr>
      <t xml:space="preserve">AB03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</si>
  <si>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PISO MOSAICOS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</si>
  <si>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AB04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</si>
  <si>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DEMOL.MAMPOST.LADR.0.30M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</si>
  <si>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AD01</t>
    </r>
  </si>
  <si>
    <r>
      <rPr>
        <b/>
        <sz val="10"/>
        <rFont val="Courier New"/>
        <family val="3"/>
      </rPr>
      <t>REPLANTEO VALLADO CONT.</t>
    </r>
  </si>
  <si>
    <r>
      <rPr>
        <sz val="10"/>
        <rFont val="Courier New"/>
        <family val="3"/>
      </rPr>
      <t>Z02</t>
    </r>
  </si>
  <si>
    <r>
      <rPr>
        <sz val="10"/>
        <rFont val="Courier New"/>
        <family val="3"/>
      </rPr>
      <t>OFICIAL</t>
    </r>
  </si>
  <si>
    <r>
      <rPr>
        <sz val="10"/>
        <rFont val="Courier New"/>
        <family val="3"/>
      </rPr>
      <t>Z04</t>
    </r>
  </si>
  <si>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</si>
  <si>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AE01</t>
    </r>
  </si>
  <si>
    <r>
      <rPr>
        <b/>
        <sz val="10"/>
        <rFont val="Courier New"/>
        <family val="3"/>
      </rPr>
      <t>CASILLA HABITABLE</t>
    </r>
  </si>
  <si>
    <r>
      <rPr>
        <sz val="10"/>
        <rFont val="Courier New"/>
        <family val="3"/>
      </rPr>
      <t>D04</t>
    </r>
  </si>
  <si>
    <r>
      <rPr>
        <sz val="10"/>
        <rFont val="Courier New"/>
        <family val="3"/>
      </rPr>
      <t>PINO INSIGNE TABLA 1*4"</t>
    </r>
  </si>
  <si>
    <r>
      <rPr>
        <sz val="10"/>
        <rFont val="Courier New"/>
        <family val="3"/>
      </rPr>
      <t>M2/M2</t>
    </r>
  </si>
  <si>
    <r>
      <rPr>
        <b/>
        <sz val="10"/>
        <rFont val="Courier New"/>
        <family val="3"/>
      </rPr>
      <t>AE02</t>
    </r>
  </si>
  <si>
    <r>
      <rPr>
        <b/>
        <sz val="10"/>
        <rFont val="Courier New"/>
        <family val="3"/>
      </rPr>
      <t>BARRACA PARA DEPOSITO</t>
    </r>
  </si>
  <si>
    <r>
      <rPr>
        <b/>
        <sz val="10"/>
        <rFont val="Courier New"/>
        <family val="3"/>
      </rPr>
      <t xml:space="preserve">BA01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</si>
  <si>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EXCAVACION ZANJAS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</si>
  <si>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BA02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</si>
  <si>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EXC.ZOTANO CARGA S/CAMION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</si>
  <si>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BA03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</si>
  <si>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EXC.POZOS (H/4MTS)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</si>
  <si>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BA04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</si>
  <si>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EXC.POZOS (H/8MTS)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</si>
  <si>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BB01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</si>
  <si>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DESMONTE TERRENO NATURAL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</si>
  <si>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CA01</t>
    </r>
  </si>
  <si>
    <r>
      <rPr>
        <b/>
        <sz val="10"/>
        <rFont val="Courier New"/>
        <family val="3"/>
      </rPr>
      <t>CONTR.H*FRATAZADO E=0.10</t>
    </r>
  </si>
  <si>
    <r>
      <rPr>
        <sz val="10"/>
        <rFont val="Courier New"/>
        <family val="3"/>
      </rPr>
      <t>A04</t>
    </r>
  </si>
  <si>
    <r>
      <rPr>
        <sz val="10"/>
        <rFont val="Courier New"/>
        <family val="3"/>
      </rPr>
      <t>CEMENTO PORTLAND</t>
    </r>
  </si>
  <si>
    <r>
      <rPr>
        <sz val="10"/>
        <rFont val="Courier New"/>
        <family val="3"/>
      </rPr>
      <t>KG/M2</t>
    </r>
  </si>
  <si>
    <r>
      <rPr>
        <sz val="10"/>
        <rFont val="Courier New"/>
        <family val="3"/>
      </rPr>
      <t>B02</t>
    </r>
  </si>
  <si>
    <r>
      <rPr>
        <sz val="10"/>
        <rFont val="Courier New"/>
        <family val="3"/>
      </rPr>
      <t>ARENA COMUN</t>
    </r>
  </si>
  <si>
    <r>
      <rPr>
        <sz val="10"/>
        <rFont val="Courier New"/>
        <family val="3"/>
      </rPr>
      <t>M3/M2</t>
    </r>
  </si>
  <si>
    <r>
      <rPr>
        <sz val="10"/>
        <rFont val="Courier New"/>
        <family val="3"/>
      </rPr>
      <t>B04</t>
    </r>
  </si>
  <si>
    <r>
      <rPr>
        <sz val="10"/>
        <rFont val="Courier New"/>
        <family val="3"/>
      </rPr>
      <t>CANTO RODADO CLASIFICADO</t>
    </r>
  </si>
  <si>
    <r>
      <rPr>
        <b/>
        <sz val="10"/>
        <rFont val="Courier New"/>
        <family val="3"/>
      </rPr>
      <t>CA02</t>
    </r>
  </si>
  <si>
    <r>
      <rPr>
        <b/>
        <sz val="10"/>
        <rFont val="Courier New"/>
        <family val="3"/>
      </rPr>
      <t>CONTRAPISO E=0.10M</t>
    </r>
  </si>
  <si>
    <r>
      <rPr>
        <sz val="10"/>
        <rFont val="Courier New"/>
        <family val="3"/>
      </rPr>
      <t>A02</t>
    </r>
  </si>
  <si>
    <r>
      <rPr>
        <sz val="10"/>
        <rFont val="Courier New"/>
        <family val="3"/>
      </rPr>
      <t>CAL HIDRATADA EN POLVO</t>
    </r>
  </si>
  <si>
    <r>
      <rPr>
        <b/>
        <sz val="10"/>
        <rFont val="Courier New"/>
        <family val="3"/>
      </rPr>
      <t>CA03</t>
    </r>
  </si>
  <si>
    <r>
      <rPr>
        <b/>
        <sz val="10"/>
        <rFont val="Courier New"/>
        <family val="3"/>
      </rPr>
      <t>CARPETA NIVEL.B/PISO-2CM</t>
    </r>
  </si>
  <si>
    <r>
      <rPr>
        <b/>
        <sz val="10"/>
        <rFont val="Courier New"/>
        <family val="3"/>
      </rPr>
      <t>CA04</t>
    </r>
  </si>
  <si>
    <r>
      <rPr>
        <b/>
        <sz val="10"/>
        <rFont val="Courier New"/>
        <family val="3"/>
      </rPr>
      <t>HORMIGON LIMPIEZA E=5CM</t>
    </r>
  </si>
  <si>
    <r>
      <rPr>
        <b/>
        <sz val="10"/>
        <rFont val="Courier New"/>
        <family val="3"/>
      </rPr>
      <t>CB01</t>
    </r>
  </si>
  <si>
    <r>
      <rPr>
        <b/>
        <sz val="10"/>
        <rFont val="Courier New"/>
        <family val="3"/>
      </rPr>
      <t>CIMIENTO HORM.CICLOPEO</t>
    </r>
  </si>
  <si>
    <r>
      <rPr>
        <sz val="10"/>
        <rFont val="Courier New"/>
        <family val="3"/>
      </rPr>
      <t>KG/M3</t>
    </r>
  </si>
  <si>
    <r>
      <rPr>
        <sz val="10"/>
        <rFont val="Courier New"/>
        <family val="3"/>
      </rPr>
      <t>M3/M3</t>
    </r>
  </si>
  <si>
    <r>
      <rPr>
        <sz val="10"/>
        <rFont val="Courier New"/>
        <family val="3"/>
      </rPr>
      <t>B05</t>
    </r>
  </si>
  <si>
    <r>
      <rPr>
        <sz val="10"/>
        <rFont val="Courier New"/>
        <family val="3"/>
      </rPr>
      <t>PIEDRA BOLA</t>
    </r>
  </si>
  <si>
    <r>
      <rPr>
        <b/>
        <sz val="10"/>
        <rFont val="Courier New"/>
        <family val="3"/>
      </rPr>
      <t>CC01</t>
    </r>
  </si>
  <si>
    <r>
      <rPr>
        <b/>
        <sz val="10"/>
        <rFont val="Courier New"/>
        <family val="3"/>
      </rPr>
      <t>SOBRECIMIENTO HORM.SIMPLE</t>
    </r>
  </si>
  <si>
    <r>
      <rPr>
        <sz val="10"/>
        <rFont val="Courier New"/>
        <family val="3"/>
      </rPr>
      <t>M2/M3</t>
    </r>
  </si>
  <si>
    <r>
      <rPr>
        <sz val="10"/>
        <rFont val="Courier New"/>
        <family val="3"/>
      </rPr>
      <t>C01</t>
    </r>
  </si>
  <si>
    <r>
      <rPr>
        <sz val="10"/>
        <rFont val="Courier New"/>
        <family val="3"/>
      </rPr>
      <t>ALAMBRE NEGRO #14</t>
    </r>
  </si>
  <si>
    <r>
      <rPr>
        <sz val="10"/>
        <rFont val="Courier New"/>
        <family val="3"/>
      </rPr>
      <t>C02</t>
    </r>
  </si>
  <si>
    <r>
      <rPr>
        <sz val="10"/>
        <rFont val="Courier New"/>
        <family val="3"/>
      </rPr>
      <t>CLAVO PUNTA PARIS 2"</t>
    </r>
  </si>
  <si>
    <r>
      <rPr>
        <b/>
        <sz val="10"/>
        <rFont val="Courier New"/>
        <family val="3"/>
      </rPr>
      <t>D001</t>
    </r>
  </si>
  <si>
    <r>
      <rPr>
        <b/>
        <sz val="10"/>
        <rFont val="Courier New"/>
        <family val="3"/>
      </rPr>
      <t>HORMIGON 180 KG CEMENTO</t>
    </r>
  </si>
  <si>
    <r>
      <rPr>
        <b/>
        <sz val="10"/>
        <rFont val="Courier New"/>
        <family val="3"/>
      </rPr>
      <t>D002</t>
    </r>
  </si>
  <si>
    <r>
      <rPr>
        <b/>
        <sz val="10"/>
        <rFont val="Courier New"/>
        <family val="3"/>
      </rPr>
      <t>HORMIGON 250 KG CEMENTO</t>
    </r>
  </si>
  <si>
    <r>
      <rPr>
        <b/>
        <sz val="10"/>
        <rFont val="Courier New"/>
        <family val="3"/>
      </rPr>
      <t>D003</t>
    </r>
  </si>
  <si>
    <r>
      <rPr>
        <b/>
        <sz val="10"/>
        <rFont val="Courier New"/>
        <family val="3"/>
      </rPr>
      <t>HORMIGON 300 KG CEMENTO</t>
    </r>
  </si>
  <si>
    <r>
      <rPr>
        <b/>
        <sz val="10"/>
        <rFont val="Courier New"/>
        <family val="3"/>
      </rPr>
      <t>D004</t>
    </r>
  </si>
  <si>
    <r>
      <rPr>
        <b/>
        <sz val="10"/>
        <rFont val="Courier New"/>
        <family val="3"/>
      </rPr>
      <t>ARMADURA 70 KG</t>
    </r>
  </si>
  <si>
    <r>
      <rPr>
        <sz val="10"/>
        <rFont val="Courier New"/>
        <family val="3"/>
      </rPr>
      <t>C09</t>
    </r>
  </si>
  <si>
    <r>
      <rPr>
        <sz val="10"/>
        <rFont val="Courier New"/>
        <family val="3"/>
      </rPr>
      <t>HIERRO TORSIONADO 0 10mm</t>
    </r>
  </si>
  <si>
    <r>
      <rPr>
        <b/>
        <sz val="10"/>
        <rFont val="Courier New"/>
        <family val="3"/>
      </rPr>
      <t xml:space="preserve">D005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</si>
  <si>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100 KG
</t>
    </r>
    <r>
      <rPr>
        <sz val="10"/>
        <rFont val="Courier New"/>
        <family val="3"/>
      </rPr>
      <t>HIERRO TORSIONADO</t>
    </r>
  </si>
  <si>
    <r>
      <rPr>
        <sz val="10"/>
        <rFont val="Courier New"/>
        <family val="3"/>
      </rPr>
      <t>10mm</t>
    </r>
  </si>
  <si>
    <r>
      <rPr>
        <b/>
        <sz val="10"/>
        <rFont val="Courier New"/>
        <family val="3"/>
      </rPr>
      <t xml:space="preserve">D0055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</si>
  <si>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150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</si>
  <si>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 xml:space="preserve">D006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</si>
  <si>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200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</si>
  <si>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 xml:space="preserve">D007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</si>
  <si>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300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</si>
  <si>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>D008</t>
    </r>
  </si>
  <si>
    <r>
      <rPr>
        <b/>
        <sz val="10"/>
        <rFont val="Courier New"/>
        <family val="3"/>
      </rPr>
      <t>ENCOF.VIGA AISLADA 20X40</t>
    </r>
  </si>
  <si>
    <r>
      <rPr>
        <sz val="10"/>
        <rFont val="Courier New"/>
        <family val="3"/>
      </rPr>
      <t>D08</t>
    </r>
  </si>
  <si>
    <r>
      <rPr>
        <sz val="10"/>
        <rFont val="Courier New"/>
        <family val="3"/>
      </rPr>
      <t>PINO INSIGNE TIRANTILLO 1*2"</t>
    </r>
  </si>
  <si>
    <r>
      <rPr>
        <sz val="10"/>
        <rFont val="Courier New"/>
        <family val="3"/>
      </rPr>
      <t>ML/M3</t>
    </r>
  </si>
  <si>
    <r>
      <rPr>
        <sz val="10"/>
        <rFont val="Courier New"/>
        <family val="3"/>
      </rPr>
      <t>D02</t>
    </r>
  </si>
  <si>
    <r>
      <rPr>
        <sz val="10"/>
        <rFont val="Courier New"/>
        <family val="3"/>
      </rPr>
      <t>ALAMO-PUNTAL DE 0 8cm l=2.5m</t>
    </r>
  </si>
  <si>
    <r>
      <rPr>
        <sz val="10"/>
        <rFont val="Courier New"/>
        <family val="3"/>
      </rPr>
      <t>D06</t>
    </r>
  </si>
  <si>
    <r>
      <rPr>
        <sz val="10"/>
        <rFont val="Courier New"/>
        <family val="3"/>
      </rPr>
      <t>PINO INSIGNE TIRANTE 3*3"</t>
    </r>
  </si>
  <si>
    <r>
      <rPr>
        <b/>
        <sz val="10"/>
        <rFont val="Courier New"/>
        <family val="3"/>
      </rPr>
      <t>D009</t>
    </r>
  </si>
  <si>
    <r>
      <rPr>
        <b/>
        <sz val="10"/>
        <rFont val="Courier New"/>
        <family val="3"/>
      </rPr>
      <t>ENCOF.VIGA AISLADA 20X30</t>
    </r>
  </si>
  <si>
    <r>
      <rPr>
        <b/>
        <sz val="10"/>
        <rFont val="Courier New"/>
        <family val="3"/>
      </rPr>
      <t>D010</t>
    </r>
  </si>
  <si>
    <r>
      <rPr>
        <b/>
        <sz val="10"/>
        <rFont val="Courier New"/>
        <family val="3"/>
      </rPr>
      <t>ENCOF.VIGA AISLADA 20X20</t>
    </r>
  </si>
  <si>
    <r>
      <rPr>
        <b/>
        <sz val="10"/>
        <rFont val="Courier New"/>
        <family val="3"/>
      </rPr>
      <t>D011</t>
    </r>
  </si>
  <si>
    <r>
      <rPr>
        <b/>
        <sz val="10"/>
        <rFont val="Courier New"/>
        <family val="3"/>
      </rPr>
      <t>ENCOF.VIGA S/MURO 20X40</t>
    </r>
  </si>
  <si>
    <r>
      <rPr>
        <b/>
        <sz val="10"/>
        <rFont val="Courier New"/>
        <family val="3"/>
      </rPr>
      <t>D012</t>
    </r>
  </si>
  <si>
    <r>
      <rPr>
        <b/>
        <sz val="10"/>
        <rFont val="Courier New"/>
        <family val="3"/>
      </rPr>
      <t>ENCOF.VIGA S/MURO 20X30</t>
    </r>
  </si>
  <si>
    <r>
      <rPr>
        <b/>
        <sz val="10"/>
        <rFont val="Courier New"/>
        <family val="3"/>
      </rPr>
      <t>D013</t>
    </r>
  </si>
  <si>
    <r>
      <rPr>
        <b/>
        <sz val="10"/>
        <rFont val="Courier New"/>
        <family val="3"/>
      </rPr>
      <t>ENCOF.VIGA S/MURO 20X20</t>
    </r>
  </si>
  <si>
    <r>
      <rPr>
        <b/>
        <sz val="10"/>
        <rFont val="Courier New"/>
        <family val="3"/>
      </rPr>
      <t>D014</t>
    </r>
  </si>
  <si>
    <r>
      <rPr>
        <b/>
        <sz val="10"/>
        <rFont val="Courier New"/>
        <family val="3"/>
      </rPr>
      <t>ENCOF.COLUMNA AISL.20X30</t>
    </r>
  </si>
  <si>
    <r>
      <rPr>
        <b/>
        <sz val="10"/>
        <rFont val="Courier New"/>
        <family val="3"/>
      </rPr>
      <t>D015</t>
    </r>
  </si>
  <si>
    <r>
      <rPr>
        <b/>
        <sz val="10"/>
        <rFont val="Courier New"/>
        <family val="3"/>
      </rPr>
      <t>ENCOF.COL.AISLADA 20X20</t>
    </r>
  </si>
  <si>
    <r>
      <rPr>
        <b/>
        <sz val="10"/>
        <rFont val="Courier New"/>
        <family val="3"/>
      </rPr>
      <t>D016</t>
    </r>
  </si>
  <si>
    <r>
      <rPr>
        <b/>
        <sz val="10"/>
        <rFont val="Courier New"/>
        <family val="3"/>
      </rPr>
      <t>ENCOF.COL.INTERM.20X20</t>
    </r>
  </si>
  <si>
    <r>
      <rPr>
        <b/>
        <sz val="10"/>
        <rFont val="Courier New"/>
        <family val="3"/>
      </rPr>
      <t>D017</t>
    </r>
  </si>
  <si>
    <r>
      <rPr>
        <b/>
        <sz val="10"/>
        <rFont val="Courier New"/>
        <family val="3"/>
      </rPr>
      <t>ENCOF.COL.ESQUINA 20X20</t>
    </r>
  </si>
  <si>
    <r>
      <rPr>
        <b/>
        <sz val="10"/>
        <rFont val="Courier New"/>
        <family val="3"/>
      </rPr>
      <t>D025</t>
    </r>
  </si>
  <si>
    <r>
      <rPr>
        <b/>
        <sz val="10"/>
        <rFont val="Courier New"/>
        <family val="3"/>
      </rPr>
      <t>HIERRO S/ENCOFRADO- M.O.</t>
    </r>
  </si>
  <si>
    <r>
      <rPr>
        <sz val="10"/>
        <rFont val="Courier New"/>
        <family val="3"/>
      </rPr>
      <t>HR/KG</t>
    </r>
  </si>
  <si>
    <r>
      <rPr>
        <b/>
        <sz val="10"/>
        <rFont val="Courier New"/>
        <family val="3"/>
      </rPr>
      <t>D050</t>
    </r>
  </si>
  <si>
    <r>
      <rPr>
        <b/>
        <sz val="10"/>
        <rFont val="Courier New"/>
        <family val="3"/>
      </rPr>
      <t>ENCOFRADO P/SUP.MOJADA-MO</t>
    </r>
  </si>
  <si>
    <r>
      <rPr>
        <b/>
        <sz val="10"/>
        <rFont val="Courier New"/>
        <family val="3"/>
      </rPr>
      <t>D075</t>
    </r>
  </si>
  <si>
    <r>
      <rPr>
        <b/>
        <sz val="10"/>
        <rFont val="Courier New"/>
        <family val="3"/>
      </rPr>
      <t>HORMIGON S/ENCOFRADO- MO</t>
    </r>
  </si>
  <si>
    <r>
      <rPr>
        <b/>
        <sz val="10"/>
        <rFont val="Courier New"/>
        <family val="3"/>
      </rPr>
      <t>D076</t>
    </r>
  </si>
  <si>
    <r>
      <rPr>
        <b/>
        <sz val="10"/>
        <rFont val="Courier New"/>
        <family val="3"/>
      </rPr>
      <t>ELABORACION</t>
    </r>
  </si>
  <si>
    <r>
      <rPr>
        <b/>
        <sz val="10"/>
        <rFont val="Courier New"/>
        <family val="3"/>
      </rPr>
      <t>HORMIGON-M.O.</t>
    </r>
  </si>
  <si>
    <r>
      <rPr>
        <b/>
        <sz val="10"/>
        <rFont val="Courier New"/>
        <family val="3"/>
      </rPr>
      <t>D077</t>
    </r>
  </si>
  <si>
    <r>
      <rPr>
        <b/>
        <sz val="10"/>
        <rFont val="Courier New"/>
        <family val="3"/>
      </rPr>
      <t>COL.HORMIGON-M.O. S/ELEV.</t>
    </r>
  </si>
  <si>
    <r>
      <rPr>
        <b/>
        <sz val="10"/>
        <rFont val="Courier New"/>
        <family val="3"/>
      </rPr>
      <t xml:space="preserve">D078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</si>
  <si>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CURADO HORMIGON-M.O.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</si>
  <si>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DA01A</t>
    </r>
  </si>
  <si>
    <r>
      <rPr>
        <b/>
        <sz val="10"/>
        <rFont val="Courier New"/>
        <family val="3"/>
      </rPr>
      <t>ARMADO BASES ENCADENADO</t>
    </r>
  </si>
  <si>
    <r>
      <rPr>
        <sz val="10"/>
        <rFont val="Courier New"/>
        <family val="3"/>
      </rPr>
      <t>C085</t>
    </r>
  </si>
  <si>
    <r>
      <rPr>
        <sz val="10"/>
        <rFont val="Courier New"/>
        <family val="3"/>
      </rPr>
      <t>HIERRO TORSIONADO 0 8mm</t>
    </r>
  </si>
  <si>
    <r>
      <rPr>
        <b/>
        <sz val="10"/>
        <rFont val="Courier New"/>
        <family val="3"/>
      </rPr>
      <t>DA01H</t>
    </r>
  </si>
  <si>
    <r>
      <rPr>
        <b/>
        <sz val="10"/>
        <rFont val="Courier New"/>
        <family val="3"/>
      </rPr>
      <t>HORMIGONADO BASES ENCAD.</t>
    </r>
  </si>
  <si>
    <r>
      <rPr>
        <b/>
        <sz val="10"/>
        <rFont val="Courier New"/>
        <family val="3"/>
      </rPr>
      <t>DA03A</t>
    </r>
  </si>
  <si>
    <r>
      <rPr>
        <b/>
        <sz val="10"/>
        <rFont val="Courier New"/>
        <family val="3"/>
      </rPr>
      <t>ARMADO BASES DE CARGA</t>
    </r>
  </si>
  <si>
    <r>
      <rPr>
        <b/>
        <sz val="10"/>
        <rFont val="Courier New"/>
        <family val="3"/>
      </rPr>
      <t>DA03H</t>
    </r>
  </si>
  <si>
    <r>
      <rPr>
        <b/>
        <sz val="10"/>
        <rFont val="Courier New"/>
        <family val="3"/>
      </rPr>
      <t>HORMIGONADO BASES CARGA</t>
    </r>
  </si>
  <si>
    <r>
      <rPr>
        <b/>
        <sz val="10"/>
        <rFont val="Courier New"/>
        <family val="3"/>
      </rPr>
      <t>DA04A</t>
    </r>
  </si>
  <si>
    <r>
      <rPr>
        <b/>
        <sz val="10"/>
        <rFont val="Courier New"/>
        <family val="3"/>
      </rPr>
      <t>ARMADO VIGA ENC.INFERIOR</t>
    </r>
  </si>
  <si>
    <r>
      <rPr>
        <b/>
        <sz val="10"/>
        <rFont val="Courier New"/>
        <family val="3"/>
      </rPr>
      <t>DA04E</t>
    </r>
  </si>
  <si>
    <r>
      <rPr>
        <b/>
        <sz val="10"/>
        <rFont val="Courier New"/>
        <family val="3"/>
      </rPr>
      <t>ENCOFRADO V.ENC.INFERIOR</t>
    </r>
  </si>
  <si>
    <r>
      <rPr>
        <sz val="10"/>
        <rFont val="Courier New"/>
        <family val="3"/>
      </rPr>
      <t>D05</t>
    </r>
  </si>
  <si>
    <r>
      <rPr>
        <sz val="10"/>
        <rFont val="Courier New"/>
        <family val="3"/>
      </rPr>
      <t>PINO INSIGNE TIRANTE 2*4"</t>
    </r>
  </si>
  <si>
    <r>
      <rPr>
        <b/>
        <sz val="10"/>
        <rFont val="Courier New"/>
        <family val="3"/>
      </rPr>
      <t>DA04H</t>
    </r>
  </si>
  <si>
    <r>
      <rPr>
        <b/>
        <sz val="10"/>
        <rFont val="Courier New"/>
        <family val="3"/>
      </rPr>
      <t>HORMIGONADO V.ENCAD.INF.</t>
    </r>
  </si>
  <si>
    <r>
      <rPr>
        <b/>
        <sz val="10"/>
        <rFont val="Courier New"/>
        <family val="3"/>
      </rPr>
      <t>EA01</t>
    </r>
  </si>
  <si>
    <r>
      <rPr>
        <b/>
        <sz val="10"/>
        <rFont val="Courier New"/>
        <family val="3"/>
      </rPr>
      <t>CAPA AISL. HORIZ. BAJO M.</t>
    </r>
  </si>
  <si>
    <r>
      <rPr>
        <sz val="10"/>
        <rFont val="Courier New"/>
        <family val="3"/>
      </rPr>
      <t>F03</t>
    </r>
  </si>
  <si>
    <r>
      <rPr>
        <sz val="10"/>
        <rFont val="Courier New"/>
        <family val="3"/>
      </rPr>
      <t>HIDROFUGO TIPO CERESITA</t>
    </r>
  </si>
  <si>
    <r>
      <rPr>
        <b/>
        <sz val="10"/>
        <rFont val="Courier New"/>
        <family val="3"/>
      </rPr>
      <t>EA02</t>
    </r>
  </si>
  <si>
    <r>
      <rPr>
        <b/>
        <sz val="10"/>
        <rFont val="Courier New"/>
        <family val="3"/>
      </rPr>
      <t>C.AISLADORA S/CONTR.2CM</t>
    </r>
  </si>
  <si>
    <r>
      <rPr>
        <b/>
        <sz val="10"/>
        <rFont val="Courier New"/>
        <family val="3"/>
      </rPr>
      <t>FA01</t>
    </r>
  </si>
  <si>
    <r>
      <rPr>
        <b/>
        <sz val="10"/>
        <rFont val="Courier New"/>
        <family val="3"/>
      </rPr>
      <t>MAMP.LAD.COMUN 0.30 A REV</t>
    </r>
  </si>
  <si>
    <r>
      <rPr>
        <sz val="10"/>
        <rFont val="Courier New"/>
        <family val="3"/>
      </rPr>
      <t>E05</t>
    </r>
  </si>
  <si>
    <r>
      <rPr>
        <sz val="10"/>
        <rFont val="Courier New"/>
        <family val="3"/>
      </rPr>
      <t>LADRILLO COMUN</t>
    </r>
  </si>
  <si>
    <r>
      <rPr>
        <sz val="10"/>
        <rFont val="Courier New"/>
        <family val="3"/>
      </rPr>
      <t>UNID/M3</t>
    </r>
  </si>
  <si>
    <r>
      <rPr>
        <b/>
        <sz val="10"/>
        <rFont val="Courier New"/>
        <family val="3"/>
      </rPr>
      <t>FA02</t>
    </r>
  </si>
  <si>
    <r>
      <rPr>
        <b/>
        <sz val="10"/>
        <rFont val="Courier New"/>
        <family val="3"/>
      </rPr>
      <t>MAMP.LAD.COMUN 0.30 VISTO</t>
    </r>
  </si>
  <si>
    <r>
      <rPr>
        <b/>
        <sz val="10"/>
        <rFont val="Courier New"/>
        <family val="3"/>
      </rPr>
      <t>FB01</t>
    </r>
  </si>
  <si>
    <r>
      <rPr>
        <b/>
        <sz val="10"/>
        <rFont val="Courier New"/>
        <family val="3"/>
      </rPr>
      <t>MAMP.LADRILLON 1 C.VISTA</t>
    </r>
  </si>
  <si>
    <r>
      <rPr>
        <sz val="10"/>
        <rFont val="Courier New"/>
        <family val="3"/>
      </rPr>
      <t>E07</t>
    </r>
  </si>
  <si>
    <r>
      <rPr>
        <sz val="10"/>
        <rFont val="Courier New"/>
        <family val="3"/>
      </rPr>
      <t>LADRILLON 7*19*28</t>
    </r>
  </si>
  <si>
    <r>
      <rPr>
        <sz val="10"/>
        <rFont val="Courier New"/>
        <family val="3"/>
      </rPr>
      <t>UNID/M2</t>
    </r>
  </si>
  <si>
    <r>
      <rPr>
        <b/>
        <sz val="10"/>
        <rFont val="Courier New"/>
        <family val="3"/>
      </rPr>
      <t>FB02</t>
    </r>
  </si>
  <si>
    <t>MAMP.LADRILLON A REVOCAR 20x 20</t>
  </si>
  <si>
    <r>
      <rPr>
        <b/>
        <sz val="10"/>
        <rFont val="Courier New"/>
        <family val="3"/>
      </rPr>
      <t>FB03</t>
    </r>
  </si>
  <si>
    <r>
      <rPr>
        <b/>
        <sz val="10"/>
        <rFont val="Courier New"/>
        <family val="3"/>
      </rPr>
      <t>M.BLOQUE 20.20.40 JTA.SEL</t>
    </r>
  </si>
  <si>
    <r>
      <rPr>
        <sz val="10"/>
        <rFont val="Courier New"/>
        <family val="3"/>
      </rPr>
      <t>CAL HIDRATADA EN</t>
    </r>
  </si>
  <si>
    <r>
      <rPr>
        <sz val="10"/>
        <rFont val="Courier New"/>
        <family val="3"/>
      </rPr>
      <t>POLVO</t>
    </r>
  </si>
  <si>
    <r>
      <rPr>
        <sz val="10"/>
        <rFont val="Courier New"/>
        <family val="3"/>
      </rPr>
      <t>B01</t>
    </r>
  </si>
  <si>
    <r>
      <rPr>
        <sz val="10"/>
        <rFont val="Courier New"/>
        <family val="3"/>
      </rPr>
      <t>ARENA CLASIFICADA Y LAVADA</t>
    </r>
  </si>
  <si>
    <r>
      <rPr>
        <sz val="10"/>
        <rFont val="Courier New"/>
        <family val="3"/>
      </rPr>
      <t>E01</t>
    </r>
  </si>
  <si>
    <r>
      <rPr>
        <sz val="10"/>
        <rFont val="Courier New"/>
        <family val="3"/>
      </rPr>
      <t>BLOCK DE HORMIGON 20*20*40</t>
    </r>
  </si>
  <si>
    <r>
      <rPr>
        <b/>
        <sz val="10"/>
        <rFont val="Courier New"/>
        <family val="3"/>
      </rPr>
      <t>FB04</t>
    </r>
  </si>
  <si>
    <r>
      <rPr>
        <b/>
        <sz val="10"/>
        <rFont val="Courier New"/>
        <family val="3"/>
      </rPr>
      <t>MAMP.LADRILLON 1CV./M3</t>
    </r>
  </si>
  <si>
    <r>
      <rPr>
        <b/>
        <sz val="10"/>
        <rFont val="Courier New"/>
        <family val="3"/>
      </rPr>
      <t>FD01</t>
    </r>
  </si>
  <si>
    <r>
      <rPr>
        <b/>
        <sz val="10"/>
        <rFont val="Courier New"/>
        <family val="3"/>
      </rPr>
      <t>TAB.LADRILLON ARM.A REV.</t>
    </r>
  </si>
  <si>
    <r>
      <rPr>
        <sz val="10"/>
        <rFont val="Courier New"/>
        <family val="3"/>
      </rPr>
      <t>C07</t>
    </r>
  </si>
  <si>
    <r>
      <rPr>
        <sz val="10"/>
        <rFont val="Courier New"/>
        <family val="3"/>
      </rPr>
      <t>HIERRO TORSIONADO 0 4.2mm</t>
    </r>
  </si>
  <si>
    <r>
      <rPr>
        <b/>
        <sz val="10"/>
        <rFont val="Courier New"/>
        <family val="3"/>
      </rPr>
      <t>FD02</t>
    </r>
  </si>
  <si>
    <r>
      <rPr>
        <b/>
        <sz val="10"/>
        <rFont val="Courier New"/>
        <family val="3"/>
      </rPr>
      <t>MAMP.BLOQUE 10.20.40.ARM.</t>
    </r>
  </si>
  <si>
    <r>
      <rPr>
        <sz val="10"/>
        <rFont val="Courier New"/>
        <family val="3"/>
      </rPr>
      <t>E02</t>
    </r>
  </si>
  <si>
    <r>
      <rPr>
        <sz val="10"/>
        <rFont val="Courier New"/>
        <family val="3"/>
      </rPr>
      <t>BLOCK DE HORMIGON 10*20*40</t>
    </r>
  </si>
  <si>
    <r>
      <rPr>
        <b/>
        <sz val="10"/>
        <rFont val="Courier New"/>
        <family val="3"/>
      </rPr>
      <t xml:space="preserve">GA02
</t>
    </r>
    <r>
      <rPr>
        <sz val="10"/>
        <rFont val="Courier New"/>
        <family val="3"/>
      </rPr>
      <t>A04</t>
    </r>
  </si>
  <si>
    <r>
      <rPr>
        <b/>
        <sz val="10"/>
        <color rgb="FF000000"/>
        <rFont val="Courier New"/>
      </rPr>
      <t xml:space="preserve">LOSA H*A*.HORIZ.10CM
</t>
    </r>
    <r>
      <rPr>
        <sz val="10"/>
        <color rgb="FF000000"/>
        <rFont val="Courier New"/>
      </rPr>
      <t>CEMENTO PORTLAND                300.000000</t>
    </r>
  </si>
  <si>
    <t>ARENA COMUN                   0.522000</t>
  </si>
  <si>
    <t>CANTO RODADO CLASIFICADO          0.783000</t>
  </si>
  <si>
    <t>HIERRO TORSIONADO 0 8mm          50.000000</t>
  </si>
  <si>
    <r>
      <rPr>
        <sz val="10"/>
        <rFont val="Courier New"/>
        <family val="3"/>
      </rPr>
      <t>ALAMBRE NEGRO #14                 0.600000</t>
    </r>
  </si>
  <si>
    <r>
      <rPr>
        <sz val="10"/>
        <rFont val="Courier New"/>
        <family val="3"/>
      </rPr>
      <t>CLAVO PUNTA PARIS 2"              1.000000</t>
    </r>
  </si>
  <si>
    <r>
      <rPr>
        <sz val="10"/>
        <rFont val="Courier New"/>
        <family val="3"/>
      </rPr>
      <t>PINO INSIGNE TABLA 1*4"           2.500000</t>
    </r>
  </si>
  <si>
    <r>
      <rPr>
        <sz val="10"/>
        <rFont val="Courier New"/>
        <family val="3"/>
      </rPr>
      <t>D07</t>
    </r>
  </si>
  <si>
    <r>
      <rPr>
        <sz val="10"/>
        <rFont val="Courier New"/>
        <family val="3"/>
      </rPr>
      <t>PINO INSIGNE TIRANTE 3*4"         0.700000</t>
    </r>
  </si>
  <si>
    <r>
      <rPr>
        <sz val="10"/>
        <rFont val="Courier New"/>
        <family val="3"/>
      </rPr>
      <t>ALAMO-PUNTAL DE 0 8cm l=2.5m      0.550000</t>
    </r>
  </si>
  <si>
    <r>
      <rPr>
        <sz val="10"/>
        <rFont val="Courier New"/>
        <family val="3"/>
      </rPr>
      <t>OFICIAL                          21.900000</t>
    </r>
  </si>
  <si>
    <r>
      <rPr>
        <sz val="10"/>
        <rFont val="Courier New"/>
        <family val="3"/>
      </rPr>
      <t>AYUDANTE                         25.600000</t>
    </r>
  </si>
  <si>
    <r>
      <rPr>
        <b/>
        <sz val="10"/>
        <rFont val="Courier New"/>
        <family val="3"/>
      </rPr>
      <t xml:space="preserve">GC01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</si>
  <si>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LOSA PRETENSADA CERAMICA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</si>
  <si>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ARENA COMUN                       0.040000</t>
    </r>
  </si>
  <si>
    <r>
      <rPr>
        <sz val="10"/>
        <rFont val="Courier New"/>
        <family val="3"/>
      </rPr>
      <t>CANTO RODADO CLASIFICADO          0.060000</t>
    </r>
  </si>
  <si>
    <r>
      <rPr>
        <sz val="10"/>
        <rFont val="Courier New"/>
        <family val="3"/>
      </rPr>
      <t>HIERRO TORSIONADO 0 4.2mm        14.000000</t>
    </r>
  </si>
  <si>
    <r>
      <rPr>
        <sz val="10"/>
        <rFont val="Courier New"/>
        <family val="3"/>
      </rPr>
      <t>ALAMBRE NEGRO #14                 0.100000</t>
    </r>
  </si>
  <si>
    <r>
      <rPr>
        <sz val="10"/>
        <rFont val="Courier New"/>
        <family val="3"/>
      </rPr>
      <t>CLAVO PUNTA PARIS 2"              0.500000</t>
    </r>
  </si>
  <si>
    <r>
      <rPr>
        <sz val="10"/>
        <rFont val="Courier New"/>
        <family val="3"/>
      </rPr>
      <t>PINO INSIGNE TABLA 1*4"           0.060000</t>
    </r>
  </si>
  <si>
    <r>
      <rPr>
        <sz val="10"/>
        <rFont val="Courier New"/>
        <family val="3"/>
      </rPr>
      <t>PINO INSIGNE TIRANTE 3*3"         0.100000</t>
    </r>
  </si>
  <si>
    <r>
      <rPr>
        <sz val="10"/>
        <rFont val="Courier New"/>
        <family val="3"/>
      </rPr>
      <t>ML/M2</t>
    </r>
  </si>
  <si>
    <r>
      <rPr>
        <sz val="10"/>
        <rFont val="Courier New"/>
        <family val="3"/>
      </rPr>
      <t>ALAMO-PUNTAL DE 0 8cm l=2.5m      0.160000</t>
    </r>
  </si>
  <si>
    <r>
      <rPr>
        <sz val="10"/>
        <rFont val="Courier New"/>
        <family val="3"/>
      </rPr>
      <t>E03</t>
    </r>
  </si>
  <si>
    <r>
      <rPr>
        <sz val="10"/>
        <rFont val="Courier New"/>
        <family val="3"/>
      </rPr>
      <t>LADRILLO CERAMICO P/LOSA H=12.5cm 8.000000</t>
    </r>
  </si>
  <si>
    <r>
      <rPr>
        <sz val="10"/>
        <rFont val="Courier New"/>
        <family val="3"/>
      </rPr>
      <t>E09</t>
    </r>
  </si>
  <si>
    <r>
      <rPr>
        <sz val="10"/>
        <rFont val="Courier New"/>
        <family val="3"/>
      </rPr>
      <t>VIGUETA PRTENSADA L=4.00m         2.000000</t>
    </r>
  </si>
  <si>
    <r>
      <rPr>
        <sz val="10"/>
        <rFont val="Courier New"/>
        <family val="3"/>
      </rPr>
      <t>OFICIAL                           0.670000</t>
    </r>
  </si>
  <si>
    <r>
      <rPr>
        <sz val="10"/>
        <rFont val="Courier New"/>
        <family val="3"/>
      </rPr>
      <t>AYUDANTE                          1.820000</t>
    </r>
  </si>
  <si>
    <r>
      <rPr>
        <b/>
        <sz val="10"/>
        <rFont val="Courier New"/>
        <family val="3"/>
      </rPr>
      <t xml:space="preserve">GC02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</si>
  <si>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LOSA PRETENS.BQUE.HGON.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</si>
  <si>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BLOCK DE HORMIGON 10*20*40       10.000000</t>
    </r>
  </si>
  <si>
    <r>
      <rPr>
        <sz val="10"/>
        <rFont val="Courier New"/>
        <family val="3"/>
      </rPr>
      <t>OFICIAL                           0.870000</t>
    </r>
  </si>
  <si>
    <r>
      <rPr>
        <sz val="10"/>
        <rFont val="Courier New"/>
        <family val="3"/>
      </rPr>
      <t>AYUDANTE                          2.260000</t>
    </r>
  </si>
  <si>
    <r>
      <rPr>
        <b/>
        <sz val="10"/>
        <rFont val="Courier New"/>
        <family val="3"/>
      </rPr>
      <t xml:space="preserve">GC10
</t>
    </r>
    <r>
      <rPr>
        <sz val="10"/>
        <rFont val="Courier New"/>
        <family val="3"/>
      </rPr>
      <t>C02</t>
    </r>
  </si>
  <si>
    <r>
      <rPr>
        <b/>
        <sz val="10"/>
        <rFont val="Courier New"/>
        <family val="3"/>
      </rPr>
      <t xml:space="preserve">APUNTAL.LOSA CERAM.PRET.
</t>
    </r>
    <r>
      <rPr>
        <sz val="10"/>
        <rFont val="Courier New"/>
        <family val="3"/>
      </rPr>
      <t>CLAVO PUNTA PARIS 2"              0.500000</t>
    </r>
  </si>
  <si>
    <r>
      <rPr>
        <sz val="10"/>
        <rFont val="Courier New"/>
        <family val="3"/>
      </rPr>
      <t>ALAMBRE NEGRO #14                 0.050000</t>
    </r>
  </si>
  <si>
    <r>
      <rPr>
        <sz val="10"/>
        <rFont val="Courier New"/>
        <family val="3"/>
      </rPr>
      <t>PINO INSIGNE TIRANTE 3*4"         0.100000</t>
    </r>
  </si>
  <si>
    <r>
      <rPr>
        <sz val="10"/>
        <rFont val="Courier New"/>
        <family val="3"/>
      </rPr>
      <t>OFICIAL                           0.860000</t>
    </r>
  </si>
  <si>
    <r>
      <rPr>
        <sz val="10"/>
        <rFont val="Courier New"/>
        <family val="3"/>
      </rPr>
      <t>AYUDANTE                          0.640000</t>
    </r>
  </si>
  <si>
    <r>
      <rPr>
        <b/>
        <sz val="10"/>
        <rFont val="Courier New"/>
        <family val="3"/>
      </rPr>
      <t xml:space="preserve">GC11
</t>
    </r>
    <r>
      <rPr>
        <sz val="10"/>
        <rFont val="Courier New"/>
        <family val="3"/>
      </rPr>
      <t>E03</t>
    </r>
  </si>
  <si>
    <r>
      <rPr>
        <b/>
        <sz val="10"/>
        <rFont val="Courier New"/>
        <family val="3"/>
      </rPr>
      <t xml:space="preserve">COLOC.LADR.-VIGUETA LOSA
</t>
    </r>
    <r>
      <rPr>
        <sz val="10"/>
        <rFont val="Courier New"/>
        <family val="3"/>
      </rPr>
      <t>LADRILLO CERAMICO P/LOSA H=12.5cm 8.000000</t>
    </r>
  </si>
  <si>
    <r>
      <rPr>
        <sz val="10"/>
        <rFont val="Courier New"/>
        <family val="3"/>
      </rPr>
      <t>OFICIAL                           0.130000</t>
    </r>
  </si>
  <si>
    <r>
      <rPr>
        <sz val="10"/>
        <rFont val="Courier New"/>
        <family val="3"/>
      </rPr>
      <t>AYUDANTE                          0.620000</t>
    </r>
  </si>
  <si>
    <r>
      <rPr>
        <b/>
        <sz val="10"/>
        <rFont val="Courier New"/>
        <family val="3"/>
      </rPr>
      <t xml:space="preserve">GC12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</si>
  <si>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ARM.-HORMIGON LOSA PRET.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</si>
  <si>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OFICIAL                           0.070000</t>
    </r>
  </si>
  <si>
    <r>
      <rPr>
        <sz val="10"/>
        <rFont val="Courier New"/>
        <family val="3"/>
      </rPr>
      <t>AYUDANTE                          0.190000</t>
    </r>
  </si>
  <si>
    <r>
      <rPr>
        <b/>
        <sz val="10"/>
        <rFont val="Courier New"/>
        <family val="3"/>
      </rPr>
      <t>HA02</t>
    </r>
  </si>
  <si>
    <r>
      <rPr>
        <b/>
        <sz val="10"/>
        <rFont val="Courier New"/>
        <family val="3"/>
      </rPr>
      <t>CUB.TEJA FRANC.SIN CORREA</t>
    </r>
  </si>
  <si>
    <r>
      <rPr>
        <sz val="10"/>
        <rFont val="Courier New"/>
        <family val="3"/>
      </rPr>
      <t>D03</t>
    </r>
  </si>
  <si>
    <r>
      <rPr>
        <sz val="10"/>
        <rFont val="Courier New"/>
        <family val="3"/>
      </rPr>
      <t>MACHIMBRE DE ALAMO 3/4"</t>
    </r>
  </si>
  <si>
    <r>
      <rPr>
        <sz val="10"/>
        <rFont val="Courier New"/>
        <family val="3"/>
      </rPr>
      <t>F06</t>
    </r>
  </si>
  <si>
    <r>
      <rPr>
        <sz val="10"/>
        <rFont val="Courier New"/>
        <family val="3"/>
      </rPr>
      <t>NYLON NEGRO</t>
    </r>
  </si>
  <si>
    <r>
      <rPr>
        <sz val="10"/>
        <rFont val="Courier New"/>
        <family val="3"/>
      </rPr>
      <t>F04</t>
    </r>
  </si>
  <si>
    <r>
      <rPr>
        <sz val="10"/>
        <rFont val="Courier New"/>
        <family val="3"/>
      </rPr>
      <t>LANA DE VIDRIO e=2"</t>
    </r>
  </si>
  <si>
    <r>
      <rPr>
        <sz val="10"/>
        <rFont val="Courier New"/>
        <family val="3"/>
      </rPr>
      <t>F11</t>
    </r>
  </si>
  <si>
    <r>
      <rPr>
        <sz val="10"/>
        <rFont val="Courier New"/>
        <family val="3"/>
      </rPr>
      <t>TEJAS FRANCESAS</t>
    </r>
  </si>
  <si>
    <r>
      <rPr>
        <b/>
        <sz val="10"/>
        <rFont val="Courier New"/>
        <family val="3"/>
      </rPr>
      <t>HA03</t>
    </r>
  </si>
  <si>
    <r>
      <rPr>
        <b/>
        <sz val="10"/>
        <rFont val="Courier New"/>
        <family val="3"/>
      </rPr>
      <t>CUB.TEJA FRANC.INCL.CORRE</t>
    </r>
  </si>
  <si>
    <r>
      <rPr>
        <sz val="10"/>
        <rFont val="Courier New"/>
        <family val="3"/>
      </rPr>
      <t>PINO INSIGNE TIRANTE 3*4"</t>
    </r>
  </si>
  <si>
    <r>
      <rPr>
        <b/>
        <sz val="10"/>
        <rFont val="Courier New"/>
        <family val="3"/>
      </rPr>
      <t>HA04</t>
    </r>
  </si>
  <si>
    <r>
      <rPr>
        <b/>
        <sz val="10"/>
        <rFont val="Courier New"/>
        <family val="3"/>
      </rPr>
      <t>CUB.CHAPA FIBROC.INCL.COR</t>
    </r>
  </si>
  <si>
    <r>
      <rPr>
        <sz val="10"/>
        <rFont val="Courier New"/>
        <family val="3"/>
      </rPr>
      <t>M06</t>
    </r>
  </si>
  <si>
    <r>
      <rPr>
        <sz val="10"/>
        <rFont val="Courier New"/>
        <family val="3"/>
      </rPr>
      <t>CHAPA FIBROCEMENTO PN76 8mm1*1.22</t>
    </r>
  </si>
  <si>
    <r>
      <rPr>
        <b/>
        <sz val="10"/>
        <rFont val="Courier New"/>
        <family val="3"/>
      </rPr>
      <t>IA01</t>
    </r>
  </si>
  <si>
    <t>AISL.HIDRAUL.MEMBR.ALUM.</t>
  </si>
  <si>
    <r>
      <rPr>
        <sz val="10"/>
        <rFont val="Courier New"/>
        <family val="3"/>
      </rPr>
      <t>F05</t>
    </r>
  </si>
  <si>
    <r>
      <rPr>
        <sz val="10"/>
        <rFont val="Courier New"/>
        <family val="3"/>
      </rPr>
      <t>MENBRANA ASF.C/ALUMINIO</t>
    </r>
  </si>
  <si>
    <t>EMulsion Asflatica</t>
  </si>
  <si>
    <t>M2/M2</t>
  </si>
  <si>
    <r>
      <rPr>
        <b/>
        <sz val="10"/>
        <rFont val="Courier New"/>
        <family val="3"/>
      </rPr>
      <t>IB04</t>
    </r>
  </si>
  <si>
    <r>
      <rPr>
        <b/>
        <sz val="10"/>
        <rFont val="Courier New"/>
        <family val="3"/>
      </rPr>
      <t>AISL.TERMICA POMEZ 10CM</t>
    </r>
  </si>
  <si>
    <r>
      <rPr>
        <sz val="10"/>
        <rFont val="Courier New"/>
        <family val="3"/>
      </rPr>
      <t>F08</t>
    </r>
  </si>
  <si>
    <r>
      <rPr>
        <sz val="10"/>
        <rFont val="Courier New"/>
        <family val="3"/>
      </rPr>
      <t>PIEDRA POMEZ</t>
    </r>
  </si>
  <si>
    <r>
      <rPr>
        <sz val="10"/>
        <rFont val="Courier New"/>
        <family val="3"/>
      </rPr>
      <t>KA02</t>
    </r>
  </si>
  <si>
    <r>
      <rPr>
        <b/>
        <sz val="10"/>
        <rFont val="Courier New"/>
        <family val="3"/>
      </rPr>
      <t>PISO MOS.CALCAREO 20X20</t>
    </r>
  </si>
  <si>
    <r>
      <rPr>
        <sz val="10"/>
        <rFont val="Courier New"/>
        <family val="3"/>
      </rPr>
      <t>G01</t>
    </r>
  </si>
  <si>
    <r>
      <rPr>
        <sz val="10"/>
        <rFont val="Courier New"/>
        <family val="3"/>
      </rPr>
      <t>MOSAICOS CALCAREOS 20*20 cm</t>
    </r>
  </si>
  <si>
    <r>
      <rPr>
        <b/>
        <sz val="10"/>
        <rFont val="Courier New"/>
        <family val="3"/>
      </rPr>
      <t>KA03</t>
    </r>
  </si>
  <si>
    <r>
      <rPr>
        <b/>
        <sz val="10"/>
        <rFont val="Courier New"/>
        <family val="3"/>
      </rPr>
      <t>PISO MOS.CALCAREO 15X15</t>
    </r>
  </si>
  <si>
    <r>
      <rPr>
        <sz val="10"/>
        <rFont val="Courier New"/>
        <family val="3"/>
      </rPr>
      <t>G02</t>
    </r>
  </si>
  <si>
    <r>
      <rPr>
        <sz val="10"/>
        <rFont val="Courier New"/>
        <family val="3"/>
      </rPr>
      <t>MOSAICOS CALCAREOS 15*15 cm</t>
    </r>
  </si>
  <si>
    <r>
      <rPr>
        <b/>
        <sz val="10"/>
        <rFont val="Courier New"/>
        <family val="3"/>
      </rPr>
      <t xml:space="preserve">KA04
</t>
    </r>
    <r>
      <rPr>
        <sz val="10"/>
        <rFont val="Courier New"/>
        <family val="3"/>
      </rPr>
      <t>A01</t>
    </r>
  </si>
  <si>
    <r>
      <rPr>
        <b/>
        <sz val="10"/>
        <rFont val="Courier New"/>
        <family val="3"/>
      </rPr>
      <t xml:space="preserve">PISO CERAMICO
</t>
    </r>
    <r>
      <rPr>
        <sz val="10"/>
        <rFont val="Courier New"/>
        <family val="3"/>
      </rPr>
      <t>ADHESIVO TIPO KERFIX</t>
    </r>
  </si>
  <si>
    <r>
      <rPr>
        <sz val="10"/>
        <rFont val="Courier New"/>
        <family val="3"/>
      </rPr>
      <t>CERÁMICO</t>
    </r>
  </si>
  <si>
    <r>
      <rPr>
        <b/>
        <sz val="10"/>
        <rFont val="Courier New"/>
        <family val="3"/>
      </rPr>
      <t>KA05</t>
    </r>
  </si>
  <si>
    <r>
      <rPr>
        <b/>
        <sz val="10"/>
        <rFont val="Courier New"/>
        <family val="3"/>
      </rPr>
      <t>BALDOSA CALCAREA AZOTEA</t>
    </r>
  </si>
  <si>
    <r>
      <rPr>
        <b/>
        <sz val="10"/>
        <rFont val="Courier New"/>
        <family val="3"/>
      </rPr>
      <t>KA06</t>
    </r>
  </si>
  <si>
    <r>
      <rPr>
        <b/>
        <sz val="10"/>
        <rFont val="Courier New"/>
        <family val="3"/>
      </rPr>
      <t>UMBRALES CALCAREOS</t>
    </r>
  </si>
  <si>
    <r>
      <rPr>
        <sz val="10"/>
        <rFont val="Courier New"/>
        <family val="3"/>
      </rPr>
      <t>KG/ML</t>
    </r>
  </si>
  <si>
    <r>
      <rPr>
        <sz val="10"/>
        <rFont val="Courier New"/>
        <family val="3"/>
      </rPr>
      <t>M3/ML</t>
    </r>
  </si>
  <si>
    <r>
      <rPr>
        <sz val="10"/>
        <rFont val="Courier New"/>
        <family val="3"/>
      </rPr>
      <t>G06</t>
    </r>
  </si>
  <si>
    <r>
      <rPr>
        <sz val="10"/>
        <rFont val="Courier New"/>
        <family val="3"/>
      </rPr>
      <t>MOSAICO GRANITICO DE NARIZ</t>
    </r>
  </si>
  <si>
    <r>
      <rPr>
        <sz val="10"/>
        <rFont val="Courier New"/>
        <family val="3"/>
      </rPr>
      <t>UNID/ML</t>
    </r>
  </si>
  <si>
    <r>
      <rPr>
        <sz val="10"/>
        <rFont val="Courier New"/>
        <family val="3"/>
      </rPr>
      <t>HR/ML</t>
    </r>
  </si>
  <si>
    <r>
      <rPr>
        <b/>
        <sz val="10"/>
        <rFont val="Courier New"/>
        <family val="3"/>
      </rPr>
      <t>KB01</t>
    </r>
  </si>
  <si>
    <r>
      <rPr>
        <b/>
        <sz val="10"/>
        <rFont val="Courier New"/>
        <family val="3"/>
      </rPr>
      <t>JAHARRO A LA CAL</t>
    </r>
  </si>
  <si>
    <r>
      <rPr>
        <b/>
        <sz val="10"/>
        <rFont val="Courier New"/>
        <family val="3"/>
      </rPr>
      <t>KB02</t>
    </r>
  </si>
  <si>
    <r>
      <rPr>
        <b/>
        <sz val="10"/>
        <rFont val="Courier New"/>
        <family val="3"/>
      </rPr>
      <t>ENLUCIDO A LA CAL</t>
    </r>
  </si>
  <si>
    <r>
      <rPr>
        <sz val="10"/>
        <rFont val="Courier New"/>
        <family val="3"/>
      </rPr>
      <t>B03</t>
    </r>
  </si>
  <si>
    <r>
      <rPr>
        <sz val="10"/>
        <rFont val="Courier New"/>
        <family val="3"/>
      </rPr>
      <t>ARENA FINA</t>
    </r>
  </si>
  <si>
    <r>
      <rPr>
        <b/>
        <sz val="10"/>
        <rFont val="Courier New"/>
        <family val="3"/>
      </rPr>
      <t>KB03</t>
    </r>
  </si>
  <si>
    <r>
      <rPr>
        <b/>
        <sz val="10"/>
        <rFont val="Courier New"/>
        <family val="3"/>
      </rPr>
      <t>REVOQUE C/ENLUCIDO YESO</t>
    </r>
  </si>
  <si>
    <r>
      <rPr>
        <sz val="10"/>
        <rFont val="Courier New"/>
        <family val="3"/>
      </rPr>
      <t>A05</t>
    </r>
  </si>
  <si>
    <r>
      <rPr>
        <sz val="10"/>
        <rFont val="Courier New"/>
        <family val="3"/>
      </rPr>
      <t>YESO BLANCO</t>
    </r>
  </si>
  <si>
    <r>
      <rPr>
        <b/>
        <sz val="10"/>
        <rFont val="Courier New"/>
        <family val="3"/>
      </rPr>
      <t>KB04</t>
    </r>
  </si>
  <si>
    <r>
      <rPr>
        <b/>
        <sz val="10"/>
        <rFont val="Courier New"/>
        <family val="3"/>
      </rPr>
      <t>REV.EXT.BOLSEADO C/AZOTAD</t>
    </r>
  </si>
  <si>
    <r>
      <rPr>
        <b/>
        <sz val="10"/>
        <rFont val="Courier New"/>
        <family val="3"/>
      </rPr>
      <t>KB05</t>
    </r>
  </si>
  <si>
    <r>
      <rPr>
        <b/>
        <sz val="10"/>
        <rFont val="Courier New"/>
        <family val="3"/>
      </rPr>
      <t>REV.INT.BOLSEADO S/AZOTAD</t>
    </r>
  </si>
  <si>
    <r>
      <rPr>
        <b/>
        <sz val="10"/>
        <rFont val="Courier New"/>
        <family val="3"/>
      </rPr>
      <t>KB06</t>
    </r>
  </si>
  <si>
    <r>
      <rPr>
        <b/>
        <sz val="10"/>
        <rFont val="Courier New"/>
        <family val="3"/>
      </rPr>
      <t>REV.CEMENTO ESTUCADO</t>
    </r>
  </si>
  <si>
    <r>
      <rPr>
        <b/>
        <sz val="10"/>
        <rFont val="Courier New"/>
        <family val="3"/>
      </rPr>
      <t>KB07</t>
    </r>
  </si>
  <si>
    <r>
      <rPr>
        <b/>
        <sz val="10"/>
        <rFont val="Courier New"/>
        <family val="3"/>
      </rPr>
      <t>REV.TIPO SALPICRETE</t>
    </r>
  </si>
  <si>
    <r>
      <rPr>
        <sz val="10"/>
        <rFont val="Courier New"/>
        <family val="3"/>
      </rPr>
      <t>R02</t>
    </r>
  </si>
  <si>
    <r>
      <rPr>
        <sz val="10"/>
        <rFont val="Courier New"/>
        <family val="3"/>
      </rPr>
      <t>SALPICADO PLASTICO</t>
    </r>
  </si>
  <si>
    <r>
      <rPr>
        <b/>
        <sz val="10"/>
        <rFont val="Courier New"/>
        <family val="3"/>
      </rPr>
      <t xml:space="preserve">KB08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</si>
  <si>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DESCARN.ENRASADO
</t>
    </r>
    <r>
      <rPr>
        <sz val="10"/>
        <rFont val="Courier New"/>
        <family val="3"/>
      </rPr>
      <t>CEMENTO PORTLAND</t>
    </r>
  </si>
  <si>
    <r>
      <rPr>
        <b/>
        <sz val="10"/>
        <rFont val="Courier New"/>
        <family val="3"/>
      </rPr>
      <t>JUNTAS</t>
    </r>
  </si>
  <si>
    <r>
      <rPr>
        <b/>
        <sz val="10"/>
        <rFont val="Courier New"/>
        <family val="3"/>
      </rPr>
      <t>LA01</t>
    </r>
  </si>
  <si>
    <r>
      <rPr>
        <b/>
        <sz val="10"/>
        <rFont val="Courier New"/>
        <family val="3"/>
      </rPr>
      <t>ZOCALO CALCAREO 0.06M</t>
    </r>
  </si>
  <si>
    <r>
      <rPr>
        <sz val="10"/>
        <rFont val="Courier New"/>
        <family val="3"/>
      </rPr>
      <t>G07</t>
    </r>
  </si>
  <si>
    <r>
      <rPr>
        <sz val="10"/>
        <rFont val="Courier New"/>
        <family val="3"/>
      </rPr>
      <t>ZOCALO CALCAREO</t>
    </r>
  </si>
  <si>
    <r>
      <rPr>
        <b/>
        <sz val="10"/>
        <rFont val="Courier New"/>
        <family val="3"/>
      </rPr>
      <t>LA02</t>
    </r>
  </si>
  <si>
    <r>
      <rPr>
        <b/>
        <sz val="10"/>
        <rFont val="Courier New"/>
        <family val="3"/>
      </rPr>
      <t>ZOCALO GRANITICO 0.06M</t>
    </r>
  </si>
  <si>
    <r>
      <rPr>
        <sz val="10"/>
        <rFont val="Courier New"/>
        <family val="3"/>
      </rPr>
      <t>G08</t>
    </r>
  </si>
  <si>
    <r>
      <rPr>
        <sz val="10"/>
        <rFont val="Courier New"/>
        <family val="3"/>
      </rPr>
      <t>ZOCALO GRANITICO</t>
    </r>
  </si>
  <si>
    <r>
      <rPr>
        <b/>
        <sz val="10"/>
        <rFont val="Courier New"/>
        <family val="3"/>
      </rPr>
      <t>LC01</t>
    </r>
  </si>
  <si>
    <r>
      <rPr>
        <b/>
        <sz val="10"/>
        <rFont val="Courier New"/>
        <family val="3"/>
      </rPr>
      <t>CIELORRASO APL. A LA CAL</t>
    </r>
  </si>
  <si>
    <r>
      <rPr>
        <b/>
        <sz val="10"/>
        <rFont val="Courier New"/>
        <family val="3"/>
      </rPr>
      <t>LC02</t>
    </r>
  </si>
  <si>
    <r>
      <rPr>
        <b/>
        <sz val="10"/>
        <rFont val="Courier New"/>
        <family val="3"/>
      </rPr>
      <t>CIELORRASO APLIC.AL YESO</t>
    </r>
  </si>
  <si>
    <r>
      <rPr>
        <b/>
        <sz val="10"/>
        <rFont val="Courier New"/>
        <family val="3"/>
      </rPr>
      <t>LC03</t>
    </r>
  </si>
  <si>
    <r>
      <rPr>
        <b/>
        <sz val="10"/>
        <rFont val="Courier New"/>
        <family val="3"/>
      </rPr>
      <t>CIEL.S/METAL DESP.C/BAST.</t>
    </r>
  </si>
  <si>
    <r>
      <rPr>
        <b/>
        <sz val="10"/>
        <rFont val="Courier New"/>
        <family val="3"/>
      </rPr>
      <t xml:space="preserve">MB01
</t>
    </r>
    <r>
      <rPr>
        <sz val="10"/>
        <rFont val="Courier New"/>
        <family val="3"/>
      </rPr>
      <t>A01</t>
    </r>
  </si>
  <si>
    <r>
      <rPr>
        <b/>
        <sz val="10"/>
        <rFont val="Courier New"/>
        <family val="3"/>
      </rPr>
      <t xml:space="preserve">REVESTIMIENTO CERAMICO
</t>
    </r>
    <r>
      <rPr>
        <sz val="10"/>
        <rFont val="Courier New"/>
        <family val="3"/>
      </rPr>
      <t>ADHESIVO TIPO KERFIX</t>
    </r>
  </si>
  <si>
    <r>
      <rPr>
        <b/>
        <sz val="10"/>
        <rFont val="Courier New"/>
        <family val="3"/>
      </rPr>
      <t>MB02</t>
    </r>
  </si>
  <si>
    <r>
      <rPr>
        <b/>
        <sz val="10"/>
        <rFont val="Courier New"/>
        <family val="3"/>
      </rPr>
      <t>REVEST.AZULEJO BLANCO</t>
    </r>
  </si>
  <si>
    <r>
      <rPr>
        <sz val="10"/>
        <rFont val="Courier New"/>
        <family val="3"/>
      </rPr>
      <t>A03</t>
    </r>
  </si>
  <si>
    <r>
      <rPr>
        <sz val="10"/>
        <rFont val="Courier New"/>
        <family val="3"/>
      </rPr>
      <t>CEMENTO BLANCO</t>
    </r>
  </si>
  <si>
    <r>
      <rPr>
        <sz val="10"/>
        <rFont val="Courier New"/>
        <family val="3"/>
      </rPr>
      <t>A01</t>
    </r>
  </si>
  <si>
    <r>
      <rPr>
        <sz val="10"/>
        <rFont val="Courier New"/>
        <family val="3"/>
      </rPr>
      <t>ADHESIVO TIPO KERFIX</t>
    </r>
  </si>
  <si>
    <r>
      <rPr>
        <sz val="10"/>
        <rFont val="Courier New"/>
        <family val="3"/>
      </rPr>
      <t>R01</t>
    </r>
  </si>
  <si>
    <r>
      <rPr>
        <sz val="10"/>
        <rFont val="Courier New"/>
        <family val="3"/>
      </rPr>
      <t>AZULEJO LISO BLANCO</t>
    </r>
  </si>
  <si>
    <r>
      <rPr>
        <b/>
        <sz val="10"/>
        <rFont val="Courier New"/>
        <family val="3"/>
      </rPr>
      <t>Q01</t>
    </r>
  </si>
  <si>
    <r>
      <rPr>
        <b/>
        <sz val="10"/>
        <rFont val="Courier New"/>
        <family val="3"/>
      </rPr>
      <t>VIDRIO TRANSP</t>
    </r>
  </si>
  <si>
    <r>
      <rPr>
        <b/>
        <sz val="10"/>
        <rFont val="Courier New"/>
        <family val="3"/>
      </rPr>
      <t>4MM</t>
    </r>
  </si>
  <si>
    <r>
      <rPr>
        <sz val="10"/>
        <rFont val="Courier New"/>
        <family val="3"/>
      </rPr>
      <t>V02</t>
    </r>
  </si>
  <si>
    <r>
      <rPr>
        <sz val="10"/>
        <rFont val="Courier New"/>
        <family val="3"/>
      </rPr>
      <t>VIDRIO e=4mm</t>
    </r>
  </si>
  <si>
    <r>
      <rPr>
        <b/>
        <sz val="10"/>
        <rFont val="Courier New"/>
        <family val="3"/>
      </rPr>
      <t xml:space="preserve">Q02
</t>
    </r>
    <r>
      <rPr>
        <sz val="10"/>
        <rFont val="Courier New"/>
        <family val="3"/>
      </rPr>
      <t>V01</t>
    </r>
  </si>
  <si>
    <r>
      <rPr>
        <b/>
        <sz val="10"/>
        <rFont val="Courier New"/>
        <family val="3"/>
      </rPr>
      <t xml:space="preserve">VIDRIO TRANSPAR.3MM
</t>
    </r>
    <r>
      <rPr>
        <sz val="10"/>
        <rFont val="Courier New"/>
        <family val="3"/>
      </rPr>
      <t>VIDRIO DOBLE TRANS.e=3mm</t>
    </r>
  </si>
  <si>
    <r>
      <rPr>
        <b/>
        <sz val="10"/>
        <rFont val="Courier New"/>
        <family val="3"/>
      </rPr>
      <t>SA01</t>
    </r>
  </si>
  <si>
    <r>
      <rPr>
        <b/>
        <sz val="10"/>
        <rFont val="Courier New"/>
        <family val="3"/>
      </rPr>
      <t>PINTURA INTERIOR AL LATEX</t>
    </r>
  </si>
  <si>
    <r>
      <rPr>
        <sz val="10"/>
        <rFont val="Courier New"/>
        <family val="3"/>
      </rPr>
      <t>H11</t>
    </r>
  </si>
  <si>
    <r>
      <rPr>
        <sz val="10"/>
        <rFont val="Courier New"/>
        <family val="3"/>
      </rPr>
      <t>PINTURA AL LATEX P/INT.</t>
    </r>
  </si>
  <si>
    <r>
      <rPr>
        <sz val="10"/>
        <rFont val="Courier New"/>
        <family val="3"/>
      </rPr>
      <t>LTS/M2</t>
    </r>
  </si>
  <si>
    <r>
      <rPr>
        <sz val="10"/>
        <rFont val="Courier New"/>
        <family val="3"/>
      </rPr>
      <t>H07</t>
    </r>
  </si>
  <si>
    <r>
      <rPr>
        <sz val="10"/>
        <rFont val="Courier New"/>
        <family val="3"/>
      </rPr>
      <t>IMPRIMACION AL LATEX</t>
    </r>
  </si>
  <si>
    <r>
      <rPr>
        <sz val="10"/>
        <rFont val="Courier New"/>
        <family val="3"/>
      </rPr>
      <t>H05</t>
    </r>
  </si>
  <si>
    <r>
      <rPr>
        <sz val="10"/>
        <rFont val="Courier New"/>
        <family val="3"/>
      </rPr>
      <t>ENTONADOR  120 ml</t>
    </r>
  </si>
  <si>
    <r>
      <rPr>
        <sz val="10"/>
        <rFont val="Courier New"/>
        <family val="3"/>
      </rPr>
      <t>H04</t>
    </r>
  </si>
  <si>
    <r>
      <rPr>
        <sz val="10"/>
        <rFont val="Courier New"/>
        <family val="3"/>
      </rPr>
      <t>ENDUIDO</t>
    </r>
  </si>
  <si>
    <r>
      <rPr>
        <sz val="10"/>
        <rFont val="Courier New"/>
        <family val="3"/>
      </rPr>
      <t>H08</t>
    </r>
  </si>
  <si>
    <r>
      <rPr>
        <sz val="10"/>
        <rFont val="Courier New"/>
        <family val="3"/>
      </rPr>
      <t>LIJA AL AGUA N 120</t>
    </r>
  </si>
  <si>
    <r>
      <rPr>
        <sz val="10"/>
        <rFont val="Courier New"/>
        <family val="3"/>
      </rPr>
      <t>OFICIAL PINTOR</t>
    </r>
  </si>
  <si>
    <r>
      <rPr>
        <b/>
        <sz val="10"/>
        <rFont val="Courier New"/>
        <family val="3"/>
      </rPr>
      <t>SA02</t>
    </r>
  </si>
  <si>
    <r>
      <rPr>
        <b/>
        <sz val="10"/>
        <rFont val="Courier New"/>
        <family val="3"/>
      </rPr>
      <t>PINTURA EXTERIOR AL LATEX</t>
    </r>
  </si>
  <si>
    <r>
      <rPr>
        <sz val="10"/>
        <rFont val="Courier New"/>
        <family val="3"/>
      </rPr>
      <t>H10</t>
    </r>
  </si>
  <si>
    <r>
      <rPr>
        <sz val="10"/>
        <rFont val="Courier New"/>
        <family val="3"/>
      </rPr>
      <t>PINTURA AL LATEX P/ EXT.</t>
    </r>
  </si>
  <si>
    <r>
      <rPr>
        <b/>
        <sz val="10"/>
        <rFont val="Courier New"/>
        <family val="3"/>
      </rPr>
      <t>SA03</t>
    </r>
  </si>
  <si>
    <r>
      <rPr>
        <b/>
        <sz val="10"/>
        <rFont val="Courier New"/>
        <family val="3"/>
      </rPr>
      <t>PINTURA CARPINT.METALICA</t>
    </r>
  </si>
  <si>
    <r>
      <rPr>
        <sz val="10"/>
        <rFont val="Courier New"/>
        <family val="3"/>
      </rPr>
      <t>H12</t>
    </r>
  </si>
  <si>
    <r>
      <rPr>
        <sz val="10"/>
        <rFont val="Courier New"/>
        <family val="3"/>
      </rPr>
      <t>PINTURA ANTIOXIDO</t>
    </r>
  </si>
  <si>
    <r>
      <rPr>
        <sz val="10"/>
        <rFont val="Courier New"/>
        <family val="3"/>
      </rPr>
      <t>H06</t>
    </r>
  </si>
  <si>
    <r>
      <rPr>
        <sz val="10"/>
        <rFont val="Courier New"/>
        <family val="3"/>
      </rPr>
      <t>ESMALTE SINTETICO BLANCO</t>
    </r>
  </si>
  <si>
    <r>
      <rPr>
        <sz val="10"/>
        <rFont val="Courier New"/>
        <family val="3"/>
      </rPr>
      <t>H03</t>
    </r>
  </si>
  <si>
    <r>
      <rPr>
        <sz val="10"/>
        <rFont val="Courier New"/>
        <family val="3"/>
      </rPr>
      <t>AGUARRAS</t>
    </r>
  </si>
  <si>
    <r>
      <rPr>
        <b/>
        <sz val="10"/>
        <rFont val="Courier New"/>
        <family val="3"/>
      </rPr>
      <t>SA04</t>
    </r>
  </si>
  <si>
    <r>
      <rPr>
        <b/>
        <sz val="10"/>
        <rFont val="Courier New"/>
        <family val="3"/>
      </rPr>
      <t>PINTURA CARPINT.MADERA</t>
    </r>
  </si>
  <si>
    <r>
      <rPr>
        <sz val="10"/>
        <rFont val="Courier New"/>
        <family val="3"/>
      </rPr>
      <t>H01</t>
    </r>
  </si>
  <si>
    <r>
      <rPr>
        <sz val="10"/>
        <rFont val="Courier New"/>
        <family val="3"/>
      </rPr>
      <t>ACEITE SELLADOR</t>
    </r>
  </si>
  <si>
    <r>
      <rPr>
        <b/>
        <sz val="10"/>
        <rFont val="Courier New"/>
        <family val="3"/>
      </rPr>
      <t>SA05</t>
    </r>
  </si>
  <si>
    <r>
      <rPr>
        <b/>
        <sz val="10"/>
        <rFont val="Courier New"/>
        <family val="3"/>
      </rPr>
      <t>PINTURA LATEX CIELORRASO</t>
    </r>
  </si>
  <si>
    <r>
      <rPr>
        <b/>
        <sz val="10"/>
        <rFont val="Courier New"/>
        <family val="3"/>
      </rPr>
      <t xml:space="preserve">TA01
</t>
    </r>
    <r>
      <rPr>
        <sz val="10"/>
        <rFont val="Courier New"/>
        <family val="3"/>
      </rPr>
      <t>Z02</t>
    </r>
  </si>
  <si>
    <r>
      <rPr>
        <b/>
        <sz val="10"/>
        <rFont val="Courier New"/>
        <family val="3"/>
      </rPr>
      <t xml:space="preserve">COLOCACION MARCOS CHAPA
</t>
    </r>
    <r>
      <rPr>
        <sz val="10"/>
        <rFont val="Courier New"/>
        <family val="3"/>
      </rPr>
      <t>OFICIAL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</si>
</sst>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;[Red]\-&quot;$&quot;#,##0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0.0000"/>
    <numFmt numFmtId="168" formatCode="0.000"/>
    <numFmt numFmtId="169" formatCode="_ &quot;$&quot;\ * #,##0.0000_ ;_ &quot;$&quot;\ * \-#,##0.0000_ ;_ &quot;$&quot;\ * &quot;-&quot;??_ ;_ @_ "/>
    <numFmt numFmtId="170" formatCode="0.000%"/>
    <numFmt numFmtId="171" formatCode="[$$-2C0A]\ #,##0.00"/>
    <numFmt numFmtId="172" formatCode="&quot;$&quot;\ #,##0.00"/>
    <numFmt numFmtId="173" formatCode="&quot;$&quot;#,##0.00;[Red]&quot;$&quot;#,##0.00"/>
    <numFmt numFmtId="174" formatCode="&quot;$&quot;#,##0.00"/>
    <numFmt numFmtId="175" formatCode="_-&quot;$&quot;* #,##0.0_-;\-&quot;$&quot;* #,##0.0_-;_-&quot;$&quot;* &quot;-&quot;??_-;_-@_-"/>
    <numFmt numFmtId="176" formatCode="&quot;$&quot;\ #.##"/>
    <numFmt numFmtId="177" formatCode="0.000000"/>
  </numFmts>
  <fonts count="4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00B050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14"/>
      <name val="Calibri"/>
      <family val="2"/>
    </font>
    <font>
      <b/>
      <u/>
      <sz val="2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4"/>
      <color rgb="FFFF0000"/>
      <name val="Times New Roman"/>
      <family val="1"/>
    </font>
    <font>
      <sz val="10"/>
      <color rgb="FF000000"/>
      <name val="Times New Roman"/>
      <charset val="204"/>
    </font>
    <font>
      <b/>
      <sz val="10"/>
      <name val="Courier New"/>
    </font>
    <font>
      <b/>
      <sz val="10"/>
      <name val="Courier New"/>
      <family val="3"/>
    </font>
    <font>
      <sz val="10"/>
      <name val="Courier New"/>
    </font>
    <font>
      <sz val="10"/>
      <name val="Courier New"/>
      <family val="3"/>
    </font>
    <font>
      <sz val="10"/>
      <color rgb="FF000000"/>
      <name val="Courier New"/>
      <family val="2"/>
    </font>
    <font>
      <sz val="8"/>
      <name val="Arial MT"/>
      <family val="2"/>
    </font>
    <font>
      <sz val="10"/>
      <name val="Times New Roman"/>
    </font>
    <font>
      <u/>
      <sz val="10"/>
      <name val="Times New Roman"/>
      <family val="1"/>
    </font>
    <font>
      <b/>
      <sz val="10"/>
      <color rgb="FF000000"/>
      <name val="Courier New"/>
    </font>
    <font>
      <sz val="10"/>
      <color rgb="FF000000"/>
      <name val="Courier New"/>
    </font>
    <font>
      <sz val="10"/>
      <color theme="1"/>
      <name val="Times New Roman"/>
    </font>
    <font>
      <sz val="10"/>
      <color rgb="FF000000"/>
      <name val="Times New Roman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0" fontId="29" fillId="0" borderId="0"/>
    <xf numFmtId="0" fontId="31" fillId="0" borderId="0"/>
  </cellStyleXfs>
  <cellXfs count="450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6" fontId="2" fillId="0" borderId="1" xfId="1" applyFont="1" applyFill="1" applyBorder="1"/>
    <xf numFmtId="2" fontId="2" fillId="0" borderId="1" xfId="0" applyNumberFormat="1" applyFont="1" applyBorder="1"/>
    <xf numFmtId="166" fontId="2" fillId="0" borderId="1" xfId="0" applyNumberFormat="1" applyFont="1" applyBorder="1"/>
    <xf numFmtId="2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166" fontId="2" fillId="0" borderId="4" xfId="0" applyNumberFormat="1" applyFont="1" applyBorder="1"/>
    <xf numFmtId="166" fontId="2" fillId="0" borderId="0" xfId="0" applyNumberFormat="1" applyFont="1"/>
    <xf numFmtId="166" fontId="0" fillId="0" borderId="0" xfId="1" applyFont="1"/>
    <xf numFmtId="0" fontId="1" fillId="0" borderId="0" xfId="0" applyFont="1"/>
    <xf numFmtId="17" fontId="3" fillId="0" borderId="0" xfId="0" applyNumberFormat="1" applyFont="1"/>
    <xf numFmtId="0" fontId="8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169" fontId="2" fillId="0" borderId="0" xfId="0" applyNumberFormat="1" applyFont="1"/>
    <xf numFmtId="168" fontId="2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167" fontId="6" fillId="0" borderId="21" xfId="2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66" fontId="6" fillId="0" borderId="22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6" fontId="2" fillId="0" borderId="5" xfId="0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170" fontId="6" fillId="0" borderId="0" xfId="0" applyNumberFormat="1" applyFont="1"/>
    <xf numFmtId="0" fontId="7" fillId="0" borderId="8" xfId="0" applyFont="1" applyBorder="1"/>
    <xf numFmtId="0" fontId="6" fillId="0" borderId="10" xfId="0" applyFont="1" applyBorder="1"/>
    <xf numFmtId="0" fontId="12" fillId="0" borderId="0" xfId="0" applyFont="1"/>
    <xf numFmtId="170" fontId="12" fillId="0" borderId="0" xfId="0" applyNumberFormat="1" applyFont="1"/>
    <xf numFmtId="0" fontId="6" fillId="0" borderId="8" xfId="0" applyFont="1" applyBorder="1" applyAlignment="1">
      <alignment horizontal="center" vertical="center"/>
    </xf>
    <xf numFmtId="171" fontId="7" fillId="0" borderId="13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13" fillId="0" borderId="1" xfId="0" applyNumberFormat="1" applyFont="1" applyBorder="1"/>
    <xf numFmtId="10" fontId="2" fillId="0" borderId="0" xfId="0" applyNumberFormat="1" applyFont="1"/>
    <xf numFmtId="0" fontId="3" fillId="0" borderId="1" xfId="0" applyFont="1" applyBorder="1"/>
    <xf numFmtId="0" fontId="3" fillId="0" borderId="11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9" fontId="2" fillId="0" borderId="0" xfId="0" applyNumberFormat="1" applyFont="1"/>
    <xf numFmtId="2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173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/>
    <xf numFmtId="173" fontId="2" fillId="0" borderId="1" xfId="0" applyNumberFormat="1" applyFont="1" applyBorder="1" applyAlignment="1">
      <alignment horizontal="left"/>
    </xf>
    <xf numFmtId="166" fontId="2" fillId="0" borderId="1" xfId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73" fontId="2" fillId="0" borderId="1" xfId="0" applyNumberFormat="1" applyFont="1" applyBorder="1" applyAlignment="1">
      <alignment horizontal="right"/>
    </xf>
    <xf numFmtId="166" fontId="2" fillId="0" borderId="1" xfId="1" applyFont="1" applyFill="1" applyBorder="1" applyAlignment="1">
      <alignment horizontal="right"/>
    </xf>
    <xf numFmtId="174" fontId="2" fillId="0" borderId="1" xfId="1" applyNumberFormat="1" applyFont="1" applyFill="1" applyBorder="1" applyAlignment="1">
      <alignment horizontal="right"/>
    </xf>
    <xf numFmtId="174" fontId="2" fillId="0" borderId="1" xfId="0" applyNumberFormat="1" applyFont="1" applyBorder="1" applyAlignment="1">
      <alignment horizontal="right"/>
    </xf>
    <xf numFmtId="174" fontId="2" fillId="0" borderId="1" xfId="1" applyNumberFormat="1" applyFont="1" applyFill="1" applyBorder="1"/>
    <xf numFmtId="173" fontId="2" fillId="0" borderId="12" xfId="0" applyNumberFormat="1" applyFont="1" applyBorder="1" applyAlignment="1">
      <alignment horizontal="left"/>
    </xf>
    <xf numFmtId="174" fontId="2" fillId="0" borderId="1" xfId="0" applyNumberFormat="1" applyFont="1" applyBorder="1"/>
    <xf numFmtId="165" fontId="2" fillId="0" borderId="0" xfId="0" applyNumberFormat="1" applyFont="1"/>
    <xf numFmtId="2" fontId="6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6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167" fontId="6" fillId="0" borderId="0" xfId="0" applyNumberFormat="1" applyFont="1" applyAlignment="1">
      <alignment horizontal="left" vertical="center"/>
    </xf>
    <xf numFmtId="0" fontId="3" fillId="4" borderId="0" xfId="0" applyFont="1" applyFill="1"/>
    <xf numFmtId="174" fontId="1" fillId="0" borderId="1" xfId="0" applyNumberFormat="1" applyFont="1" applyBorder="1"/>
    <xf numFmtId="174" fontId="5" fillId="0" borderId="1" xfId="0" applyNumberFormat="1" applyFont="1" applyBorder="1"/>
    <xf numFmtId="0" fontId="1" fillId="0" borderId="1" xfId="0" applyFont="1" applyBorder="1"/>
    <xf numFmtId="0" fontId="24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174" fontId="11" fillId="0" borderId="1" xfId="0" applyNumberFormat="1" applyFont="1" applyBorder="1"/>
    <xf numFmtId="0" fontId="17" fillId="0" borderId="1" xfId="0" applyFont="1" applyBorder="1"/>
    <xf numFmtId="0" fontId="23" fillId="0" borderId="2" xfId="0" applyFont="1" applyBorder="1" applyAlignment="1">
      <alignment horizontal="center" vertical="center"/>
    </xf>
    <xf numFmtId="175" fontId="23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/>
    <xf numFmtId="170" fontId="6" fillId="0" borderId="25" xfId="17" applyNumberFormat="1" applyFont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70" fontId="7" fillId="0" borderId="36" xfId="17" applyNumberFormat="1" applyFont="1" applyBorder="1" applyAlignment="1">
      <alignment horizontal="center" vertical="center"/>
    </xf>
    <xf numFmtId="170" fontId="6" fillId="0" borderId="31" xfId="17" applyNumberFormat="1" applyFont="1" applyBorder="1" applyAlignment="1">
      <alignment horizontal="center" vertical="center"/>
    </xf>
    <xf numFmtId="170" fontId="6" fillId="0" borderId="32" xfId="17" applyNumberFormat="1" applyFont="1" applyBorder="1" applyAlignment="1">
      <alignment horizontal="center" vertical="center"/>
    </xf>
    <xf numFmtId="170" fontId="6" fillId="0" borderId="33" xfId="17" applyNumberFormat="1" applyFont="1" applyBorder="1" applyAlignment="1">
      <alignment horizontal="center" vertical="center"/>
    </xf>
    <xf numFmtId="170" fontId="6" fillId="0" borderId="34" xfId="17" applyNumberFormat="1" applyFont="1" applyBorder="1" applyAlignment="1">
      <alignment horizontal="center" vertical="center"/>
    </xf>
    <xf numFmtId="170" fontId="6" fillId="0" borderId="35" xfId="17" applyNumberFormat="1" applyFont="1" applyBorder="1" applyAlignment="1">
      <alignment horizontal="center" vertical="center"/>
    </xf>
    <xf numFmtId="172" fontId="6" fillId="0" borderId="14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left" vertical="center"/>
    </xf>
    <xf numFmtId="166" fontId="28" fillId="0" borderId="17" xfId="0" applyNumberFormat="1" applyFont="1" applyBorder="1" applyAlignment="1">
      <alignment vertical="center"/>
    </xf>
    <xf numFmtId="166" fontId="28" fillId="0" borderId="19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10" fontId="18" fillId="0" borderId="0" xfId="0" applyNumberFormat="1" applyFont="1" applyAlignment="1">
      <alignment horizontal="left"/>
    </xf>
    <xf numFmtId="10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/>
    <xf numFmtId="176" fontId="6" fillId="0" borderId="31" xfId="17" applyNumberFormat="1" applyFont="1" applyBorder="1" applyAlignment="1">
      <alignment horizontal="center" vertical="center"/>
    </xf>
    <xf numFmtId="176" fontId="6" fillId="0" borderId="31" xfId="17" applyNumberFormat="1" applyFont="1" applyBorder="1" applyAlignment="1">
      <alignment vertical="center"/>
    </xf>
    <xf numFmtId="176" fontId="6" fillId="0" borderId="33" xfId="17" applyNumberFormat="1" applyFont="1" applyBorder="1" applyAlignment="1">
      <alignment horizontal="center" vertical="center"/>
    </xf>
    <xf numFmtId="0" fontId="7" fillId="0" borderId="42" xfId="0" applyFont="1" applyBorder="1"/>
    <xf numFmtId="10" fontId="6" fillId="0" borderId="25" xfId="17" applyNumberFormat="1" applyFont="1" applyBorder="1" applyAlignment="1">
      <alignment horizontal="center" vertical="center"/>
    </xf>
    <xf numFmtId="10" fontId="6" fillId="0" borderId="32" xfId="17" applyNumberFormat="1" applyFont="1" applyBorder="1" applyAlignment="1">
      <alignment horizontal="center" vertical="center"/>
    </xf>
    <xf numFmtId="10" fontId="6" fillId="0" borderId="25" xfId="17" applyNumberFormat="1" applyFont="1" applyBorder="1" applyAlignment="1">
      <alignment vertical="center"/>
    </xf>
    <xf numFmtId="10" fontId="6" fillId="0" borderId="32" xfId="17" applyNumberFormat="1" applyFont="1" applyBorder="1" applyAlignment="1">
      <alignment vertical="center"/>
    </xf>
    <xf numFmtId="10" fontId="6" fillId="0" borderId="34" xfId="17" applyNumberFormat="1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170" fontId="7" fillId="0" borderId="43" xfId="17" applyNumberFormat="1" applyFont="1" applyBorder="1" applyAlignment="1">
      <alignment horizontal="center" vertical="center"/>
    </xf>
    <xf numFmtId="0" fontId="7" fillId="0" borderId="1" xfId="18" applyFont="1" applyBorder="1" applyAlignment="1">
      <alignment vertical="center"/>
    </xf>
    <xf numFmtId="0" fontId="7" fillId="0" borderId="37" xfId="17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vertical="center"/>
    </xf>
    <xf numFmtId="0" fontId="2" fillId="5" borderId="0" xfId="0" applyFont="1" applyFill="1"/>
    <xf numFmtId="2" fontId="6" fillId="5" borderId="0" xfId="0" applyNumberFormat="1" applyFont="1" applyFill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10" fontId="6" fillId="5" borderId="11" xfId="0" applyNumberFormat="1" applyFont="1" applyFill="1" applyBorder="1" applyAlignment="1">
      <alignment horizontal="center" vertical="center"/>
    </xf>
    <xf numFmtId="10" fontId="7" fillId="5" borderId="11" xfId="0" applyNumberFormat="1" applyFont="1" applyFill="1" applyBorder="1" applyAlignment="1">
      <alignment horizontal="center" vertical="center"/>
    </xf>
    <xf numFmtId="10" fontId="6" fillId="5" borderId="31" xfId="17" applyNumberFormat="1" applyFont="1" applyFill="1" applyBorder="1" applyAlignment="1">
      <alignment horizontal="center" vertical="center"/>
    </xf>
    <xf numFmtId="10" fontId="6" fillId="5" borderId="25" xfId="17" applyNumberFormat="1" applyFont="1" applyFill="1" applyBorder="1" applyAlignment="1">
      <alignment horizontal="center" vertical="center"/>
    </xf>
    <xf numFmtId="10" fontId="6" fillId="5" borderId="32" xfId="17" applyNumberFormat="1" applyFont="1" applyFill="1" applyBorder="1" applyAlignment="1">
      <alignment horizontal="center" vertical="center"/>
    </xf>
    <xf numFmtId="10" fontId="6" fillId="5" borderId="35" xfId="17" applyNumberFormat="1" applyFont="1" applyFill="1" applyBorder="1" applyAlignment="1">
      <alignment horizontal="center" vertical="center"/>
    </xf>
    <xf numFmtId="10" fontId="6" fillId="0" borderId="46" xfId="18" applyNumberFormat="1" applyFont="1" applyBorder="1" applyAlignment="1">
      <alignment horizontal="center" vertical="center"/>
    </xf>
    <xf numFmtId="10" fontId="6" fillId="0" borderId="14" xfId="18" applyNumberFormat="1" applyFont="1" applyBorder="1" applyAlignment="1">
      <alignment horizontal="center" vertical="center"/>
    </xf>
    <xf numFmtId="0" fontId="7" fillId="2" borderId="7" xfId="2" applyNumberFormat="1" applyFont="1" applyFill="1" applyBorder="1" applyAlignment="1">
      <alignment horizontal="center" vertical="center"/>
    </xf>
    <xf numFmtId="10" fontId="6" fillId="0" borderId="15" xfId="0" applyNumberFormat="1" applyFont="1" applyBorder="1"/>
    <xf numFmtId="10" fontId="6" fillId="0" borderId="16" xfId="0" applyNumberFormat="1" applyFont="1" applyBorder="1"/>
    <xf numFmtId="10" fontId="6" fillId="0" borderId="17" xfId="0" applyNumberFormat="1" applyFont="1" applyBorder="1"/>
    <xf numFmtId="10" fontId="6" fillId="0" borderId="20" xfId="0" applyNumberFormat="1" applyFont="1" applyBorder="1"/>
    <xf numFmtId="10" fontId="6" fillId="0" borderId="21" xfId="0" applyNumberFormat="1" applyFont="1" applyBorder="1"/>
    <xf numFmtId="10" fontId="7" fillId="5" borderId="22" xfId="0" applyNumberFormat="1" applyFont="1" applyFill="1" applyBorder="1"/>
    <xf numFmtId="0" fontId="7" fillId="6" borderId="1" xfId="18" applyFont="1" applyFill="1" applyBorder="1" applyAlignment="1">
      <alignment vertical="center"/>
    </xf>
    <xf numFmtId="171" fontId="6" fillId="6" borderId="11" xfId="0" applyNumberFormat="1" applyFont="1" applyFill="1" applyBorder="1"/>
    <xf numFmtId="166" fontId="7" fillId="6" borderId="11" xfId="0" applyNumberFormat="1" applyFont="1" applyFill="1" applyBorder="1" applyAlignment="1">
      <alignment horizontal="center" vertical="center"/>
    </xf>
    <xf numFmtId="171" fontId="6" fillId="6" borderId="13" xfId="0" applyNumberFormat="1" applyFont="1" applyFill="1" applyBorder="1" applyAlignment="1">
      <alignment horizontal="center"/>
    </xf>
    <xf numFmtId="171" fontId="6" fillId="6" borderId="47" xfId="0" applyNumberFormat="1" applyFont="1" applyFill="1" applyBorder="1"/>
    <xf numFmtId="171" fontId="6" fillId="6" borderId="39" xfId="0" applyNumberFormat="1" applyFont="1" applyFill="1" applyBorder="1"/>
    <xf numFmtId="171" fontId="6" fillId="6" borderId="20" xfId="0" applyNumberFormat="1" applyFont="1" applyFill="1" applyBorder="1"/>
    <xf numFmtId="171" fontId="6" fillId="6" borderId="21" xfId="0" applyNumberFormat="1" applyFont="1" applyFill="1" applyBorder="1"/>
    <xf numFmtId="171" fontId="7" fillId="6" borderId="22" xfId="0" applyNumberFormat="1" applyFont="1" applyFill="1" applyBorder="1"/>
    <xf numFmtId="0" fontId="16" fillId="0" borderId="1" xfId="0" applyFont="1" applyBorder="1"/>
    <xf numFmtId="2" fontId="16" fillId="0" borderId="1" xfId="0" applyNumberFormat="1" applyFont="1" applyBorder="1"/>
    <xf numFmtId="166" fontId="2" fillId="5" borderId="1" xfId="1" applyFont="1" applyFill="1" applyBorder="1"/>
    <xf numFmtId="166" fontId="2" fillId="5" borderId="1" xfId="0" applyNumberFormat="1" applyFont="1" applyFill="1" applyBorder="1"/>
    <xf numFmtId="172" fontId="2" fillId="0" borderId="1" xfId="1" applyNumberFormat="1" applyFont="1" applyFill="1" applyBorder="1" applyAlignment="1">
      <alignment horizontal="center"/>
    </xf>
    <xf numFmtId="172" fontId="2" fillId="5" borderId="1" xfId="1" applyNumberFormat="1" applyFont="1" applyFill="1" applyBorder="1" applyAlignment="1">
      <alignment horizontal="center"/>
    </xf>
    <xf numFmtId="0" fontId="3" fillId="7" borderId="0" xfId="0" applyFont="1" applyFill="1"/>
    <xf numFmtId="2" fontId="2" fillId="7" borderId="0" xfId="0" applyNumberFormat="1" applyFont="1" applyFill="1"/>
    <xf numFmtId="0" fontId="2" fillId="7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2" fontId="2" fillId="7" borderId="1" xfId="0" applyNumberFormat="1" applyFont="1" applyFill="1" applyBorder="1"/>
    <xf numFmtId="166" fontId="2" fillId="7" borderId="1" xfId="1" applyFont="1" applyFill="1" applyBorder="1"/>
    <xf numFmtId="166" fontId="2" fillId="7" borderId="1" xfId="0" applyNumberFormat="1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3" xfId="0" applyFont="1" applyFill="1" applyBorder="1"/>
    <xf numFmtId="2" fontId="2" fillId="7" borderId="3" xfId="0" applyNumberFormat="1" applyFont="1" applyFill="1" applyBorder="1"/>
    <xf numFmtId="166" fontId="2" fillId="7" borderId="4" xfId="0" applyNumberFormat="1" applyFont="1" applyFill="1" applyBorder="1"/>
    <xf numFmtId="173" fontId="2" fillId="7" borderId="1" xfId="0" applyNumberFormat="1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174" fontId="2" fillId="7" borderId="1" xfId="1" applyNumberFormat="1" applyFont="1" applyFill="1" applyBorder="1" applyAlignment="1">
      <alignment horizontal="right"/>
    </xf>
    <xf numFmtId="0" fontId="2" fillId="8" borderId="0" xfId="0" applyFont="1" applyFill="1"/>
    <xf numFmtId="2" fontId="2" fillId="8" borderId="0" xfId="0" applyNumberFormat="1" applyFont="1" applyFill="1"/>
    <xf numFmtId="17" fontId="3" fillId="8" borderId="0" xfId="0" applyNumberFormat="1" applyFont="1" applyFill="1"/>
    <xf numFmtId="0" fontId="3" fillId="8" borderId="0" xfId="0" applyFont="1" applyFill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2" fontId="2" fillId="8" borderId="1" xfId="0" applyNumberFormat="1" applyFont="1" applyFill="1" applyBorder="1"/>
    <xf numFmtId="166" fontId="2" fillId="8" borderId="1" xfId="1" applyFont="1" applyFill="1" applyBorder="1"/>
    <xf numFmtId="166" fontId="2" fillId="8" borderId="1" xfId="0" applyNumberFormat="1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2" fontId="2" fillId="8" borderId="3" xfId="0" applyNumberFormat="1" applyFont="1" applyFill="1" applyBorder="1"/>
    <xf numFmtId="166" fontId="2" fillId="8" borderId="4" xfId="0" applyNumberFormat="1" applyFont="1" applyFill="1" applyBorder="1"/>
    <xf numFmtId="0" fontId="32" fillId="0" borderId="0" xfId="19" applyFont="1" applyAlignment="1">
      <alignment horizontal="left" vertical="top" wrapText="1"/>
    </xf>
    <xf numFmtId="0" fontId="32" fillId="0" borderId="0" xfId="19" applyFont="1" applyAlignment="1">
      <alignment horizontal="left" vertical="top" wrapText="1" indent="2"/>
    </xf>
    <xf numFmtId="0" fontId="31" fillId="0" borderId="0" xfId="19" applyAlignment="1">
      <alignment horizontal="left" vertical="center" wrapText="1"/>
    </xf>
    <xf numFmtId="0" fontId="31" fillId="0" borderId="0" xfId="19" applyAlignment="1">
      <alignment horizontal="left" vertical="top"/>
    </xf>
    <xf numFmtId="0" fontId="34" fillId="0" borderId="0" xfId="19" applyFont="1" applyAlignment="1">
      <alignment horizontal="left" vertical="top" wrapText="1"/>
    </xf>
    <xf numFmtId="0" fontId="34" fillId="0" borderId="0" xfId="19" applyFont="1" applyAlignment="1">
      <alignment horizontal="left" vertical="top" wrapText="1" indent="2"/>
    </xf>
    <xf numFmtId="177" fontId="36" fillId="0" borderId="0" xfId="19" applyNumberFormat="1" applyFont="1" applyAlignment="1">
      <alignment horizontal="right" vertical="top" indent="1" shrinkToFit="1"/>
    </xf>
    <xf numFmtId="0" fontId="34" fillId="0" borderId="0" xfId="19" applyFont="1" applyAlignment="1">
      <alignment horizontal="right" vertical="top" wrapText="1" indent="1"/>
    </xf>
    <xf numFmtId="0" fontId="31" fillId="0" borderId="0" xfId="19" applyAlignment="1">
      <alignment horizontal="left" wrapText="1"/>
    </xf>
    <xf numFmtId="0" fontId="31" fillId="0" borderId="0" xfId="19" applyAlignment="1">
      <alignment horizontal="left" vertical="top" wrapText="1"/>
    </xf>
    <xf numFmtId="0" fontId="31" fillId="0" borderId="0" xfId="19" applyAlignment="1">
      <alignment horizontal="left" vertical="top" wrapText="1" indent="2"/>
    </xf>
    <xf numFmtId="177" fontId="36" fillId="0" borderId="0" xfId="19" applyNumberFormat="1" applyFont="1" applyAlignment="1">
      <alignment horizontal="right" vertical="center" indent="1" shrinkToFit="1"/>
    </xf>
    <xf numFmtId="0" fontId="34" fillId="0" borderId="0" xfId="19" applyFont="1" applyAlignment="1">
      <alignment horizontal="right" vertical="center" wrapText="1" indent="1"/>
    </xf>
    <xf numFmtId="0" fontId="31" fillId="0" borderId="48" xfId="19" applyBorder="1" applyAlignment="1">
      <alignment horizontal="left" wrapText="1"/>
    </xf>
    <xf numFmtId="0" fontId="32" fillId="0" borderId="0" xfId="19" applyFont="1" applyAlignment="1">
      <alignment horizontal="left" vertical="center" wrapText="1"/>
    </xf>
    <xf numFmtId="0" fontId="32" fillId="0" borderId="0" xfId="19" applyFont="1" applyAlignment="1">
      <alignment horizontal="left" vertical="center" wrapText="1" indent="2"/>
    </xf>
    <xf numFmtId="0" fontId="34" fillId="0" borderId="0" xfId="19" applyFont="1" applyAlignment="1">
      <alignment horizontal="left" vertical="top" wrapText="1" indent="1"/>
    </xf>
    <xf numFmtId="0" fontId="34" fillId="0" borderId="0" xfId="19" applyFont="1" applyAlignment="1">
      <alignment horizontal="left" vertical="top" wrapText="1" indent="3"/>
    </xf>
    <xf numFmtId="0" fontId="34" fillId="0" borderId="0" xfId="19" applyFont="1" applyAlignment="1">
      <alignment horizontal="right" vertical="top" wrapText="1"/>
    </xf>
    <xf numFmtId="2" fontId="38" fillId="0" borderId="50" xfId="0" applyNumberFormat="1" applyFont="1" applyBorder="1" applyAlignment="1">
      <alignment horizontal="center" vertical="center"/>
    </xf>
    <xf numFmtId="2" fontId="38" fillId="0" borderId="53" xfId="0" applyNumberFormat="1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1" xfId="0" applyFont="1" applyBorder="1"/>
    <xf numFmtId="0" fontId="31" fillId="3" borderId="0" xfId="19" applyFill="1" applyAlignment="1">
      <alignment horizontal="left" vertical="top" wrapText="1"/>
    </xf>
    <xf numFmtId="0" fontId="31" fillId="3" borderId="0" xfId="19" applyFill="1" applyAlignment="1">
      <alignment horizontal="left" vertical="top" wrapText="1" indent="2"/>
    </xf>
    <xf numFmtId="1" fontId="36" fillId="3" borderId="0" xfId="19" applyNumberFormat="1" applyFont="1" applyFill="1" applyAlignment="1">
      <alignment horizontal="right" vertical="center" shrinkToFit="1"/>
    </xf>
    <xf numFmtId="0" fontId="34" fillId="3" borderId="0" xfId="19" applyFont="1" applyFill="1" applyAlignment="1">
      <alignment horizontal="left" vertical="center" wrapText="1"/>
    </xf>
    <xf numFmtId="177" fontId="36" fillId="3" borderId="0" xfId="19" applyNumberFormat="1" applyFont="1" applyFill="1" applyAlignment="1">
      <alignment horizontal="right" vertical="center" indent="1" shrinkToFit="1"/>
    </xf>
    <xf numFmtId="0" fontId="34" fillId="3" borderId="0" xfId="19" applyFont="1" applyFill="1" applyAlignment="1">
      <alignment horizontal="right" vertical="center" wrapText="1" indent="1"/>
    </xf>
    <xf numFmtId="0" fontId="34" fillId="3" borderId="0" xfId="19" applyFont="1" applyFill="1" applyAlignment="1">
      <alignment horizontal="left" vertical="top" wrapText="1"/>
    </xf>
    <xf numFmtId="0" fontId="34" fillId="3" borderId="0" xfId="19" applyFont="1" applyFill="1" applyAlignment="1">
      <alignment horizontal="left" vertical="top" wrapText="1" indent="2"/>
    </xf>
    <xf numFmtId="0" fontId="31" fillId="3" borderId="0" xfId="19" applyFill="1" applyAlignment="1">
      <alignment horizontal="left" vertical="center" wrapText="1"/>
    </xf>
    <xf numFmtId="177" fontId="36" fillId="3" borderId="0" xfId="19" applyNumberFormat="1" applyFont="1" applyFill="1" applyAlignment="1">
      <alignment horizontal="right" vertical="top" indent="1" shrinkToFit="1"/>
    </xf>
    <xf numFmtId="0" fontId="34" fillId="3" borderId="0" xfId="19" applyFont="1" applyFill="1" applyAlignment="1">
      <alignment horizontal="right" vertical="top" wrapText="1" indent="1"/>
    </xf>
    <xf numFmtId="0" fontId="31" fillId="3" borderId="0" xfId="19" applyFill="1" applyAlignment="1">
      <alignment horizontal="left" wrapText="1"/>
    </xf>
    <xf numFmtId="167" fontId="2" fillId="0" borderId="1" xfId="0" applyNumberFormat="1" applyFont="1" applyBorder="1"/>
    <xf numFmtId="0" fontId="3" fillId="5" borderId="0" xfId="0" applyFont="1" applyFill="1"/>
    <xf numFmtId="2" fontId="38" fillId="5" borderId="53" xfId="0" applyNumberFormat="1" applyFont="1" applyFill="1" applyBorder="1" applyAlignment="1">
      <alignment horizontal="center" vertical="center"/>
    </xf>
    <xf numFmtId="0" fontId="38" fillId="5" borderId="54" xfId="0" applyFont="1" applyFill="1" applyBorder="1" applyAlignment="1">
      <alignment horizontal="center" vertical="center"/>
    </xf>
    <xf numFmtId="2" fontId="39" fillId="0" borderId="1" xfId="0" applyNumberFormat="1" applyFont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73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2" fontId="2" fillId="4" borderId="0" xfId="0" applyNumberFormat="1" applyFont="1" applyFill="1"/>
    <xf numFmtId="2" fontId="38" fillId="4" borderId="53" xfId="0" applyNumberFormat="1" applyFont="1" applyFill="1" applyBorder="1" applyAlignment="1">
      <alignment horizontal="center" vertical="center"/>
    </xf>
    <xf numFmtId="0" fontId="38" fillId="4" borderId="54" xfId="0" applyFont="1" applyFill="1" applyBorder="1" applyAlignment="1">
      <alignment horizontal="center" vertical="center"/>
    </xf>
    <xf numFmtId="0" fontId="2" fillId="4" borderId="1" xfId="0" applyFont="1" applyFill="1" applyBorder="1"/>
    <xf numFmtId="2" fontId="2" fillId="4" borderId="1" xfId="0" applyNumberFormat="1" applyFont="1" applyFill="1" applyBorder="1"/>
    <xf numFmtId="166" fontId="2" fillId="4" borderId="1" xfId="1" applyFont="1" applyFill="1" applyBorder="1"/>
    <xf numFmtId="166" fontId="2" fillId="4" borderId="1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3" xfId="0" applyNumberFormat="1" applyFont="1" applyFill="1" applyBorder="1"/>
    <xf numFmtId="166" fontId="2" fillId="4" borderId="4" xfId="0" applyNumberFormat="1" applyFont="1" applyFill="1" applyBorder="1"/>
    <xf numFmtId="0" fontId="2" fillId="0" borderId="1" xfId="0" quotePrefix="1" applyFont="1" applyBorder="1" applyAlignment="1">
      <alignment horizontal="right"/>
    </xf>
    <xf numFmtId="0" fontId="41" fillId="0" borderId="0" xfId="19" applyFont="1" applyAlignment="1">
      <alignment horizontal="left" vertical="top" wrapText="1" indent="2"/>
    </xf>
    <xf numFmtId="172" fontId="2" fillId="4" borderId="1" xfId="1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right"/>
    </xf>
    <xf numFmtId="0" fontId="16" fillId="5" borderId="0" xfId="0" applyFont="1" applyFill="1"/>
    <xf numFmtId="2" fontId="42" fillId="5" borderId="53" xfId="0" applyNumberFormat="1" applyFont="1" applyFill="1" applyBorder="1" applyAlignment="1">
      <alignment horizontal="center" vertical="center"/>
    </xf>
    <xf numFmtId="0" fontId="42" fillId="5" borderId="54" xfId="0" applyFont="1" applyFill="1" applyBorder="1" applyAlignment="1">
      <alignment horizontal="center" vertical="center"/>
    </xf>
    <xf numFmtId="0" fontId="13" fillId="5" borderId="0" xfId="0" applyFont="1" applyFill="1"/>
    <xf numFmtId="2" fontId="13" fillId="5" borderId="0" xfId="0" applyNumberFormat="1" applyFont="1" applyFill="1"/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/>
    <xf numFmtId="2" fontId="13" fillId="5" borderId="1" xfId="0" applyNumberFormat="1" applyFont="1" applyFill="1" applyBorder="1"/>
    <xf numFmtId="166" fontId="13" fillId="5" borderId="1" xfId="1" applyFont="1" applyFill="1" applyBorder="1"/>
    <xf numFmtId="166" fontId="13" fillId="5" borderId="1" xfId="0" applyNumberFormat="1" applyFont="1" applyFill="1" applyBorder="1"/>
    <xf numFmtId="0" fontId="13" fillId="5" borderId="2" xfId="0" applyFont="1" applyFill="1" applyBorder="1"/>
    <xf numFmtId="0" fontId="13" fillId="5" borderId="3" xfId="0" applyFont="1" applyFill="1" applyBorder="1"/>
    <xf numFmtId="2" fontId="13" fillId="5" borderId="3" xfId="0" applyNumberFormat="1" applyFont="1" applyFill="1" applyBorder="1"/>
    <xf numFmtId="166" fontId="13" fillId="5" borderId="4" xfId="0" applyNumberFormat="1" applyFont="1" applyFill="1" applyBorder="1"/>
    <xf numFmtId="0" fontId="2" fillId="5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wrapText="1"/>
    </xf>
    <xf numFmtId="2" fontId="2" fillId="5" borderId="0" xfId="0" applyNumberFormat="1" applyFont="1" applyFill="1"/>
    <xf numFmtId="17" fontId="3" fillId="5" borderId="0" xfId="0" applyNumberFormat="1" applyFont="1" applyFill="1"/>
    <xf numFmtId="0" fontId="2" fillId="5" borderId="1" xfId="0" applyFont="1" applyFill="1" applyBorder="1"/>
    <xf numFmtId="2" fontId="2" fillId="5" borderId="1" xfId="0" applyNumberFormat="1" applyFont="1" applyFill="1" applyBorder="1"/>
    <xf numFmtId="0" fontId="2" fillId="5" borderId="6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3" xfId="0" applyNumberFormat="1" applyFont="1" applyFill="1" applyBorder="1"/>
    <xf numFmtId="166" fontId="2" fillId="5" borderId="4" xfId="0" applyNumberFormat="1" applyFont="1" applyFill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174" fontId="22" fillId="0" borderId="0" xfId="0" applyNumberFormat="1" applyFont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1" fontId="7" fillId="6" borderId="40" xfId="18" applyNumberFormat="1" applyFont="1" applyFill="1" applyBorder="1" applyAlignment="1">
      <alignment horizontal="center" vertical="center"/>
    </xf>
    <xf numFmtId="171" fontId="7" fillId="6" borderId="23" xfId="18" applyNumberFormat="1" applyFont="1" applyFill="1" applyBorder="1" applyAlignment="1">
      <alignment horizontal="center" vertical="center"/>
    </xf>
    <xf numFmtId="171" fontId="7" fillId="6" borderId="9" xfId="18" applyNumberFormat="1" applyFont="1" applyFill="1" applyBorder="1" applyAlignment="1">
      <alignment horizontal="center" vertical="center"/>
    </xf>
    <xf numFmtId="171" fontId="7" fillId="6" borderId="41" xfId="18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left" wrapText="1"/>
    </xf>
    <xf numFmtId="10" fontId="7" fillId="0" borderId="40" xfId="15" applyNumberFormat="1" applyFont="1" applyFill="1" applyBorder="1" applyAlignment="1">
      <alignment horizontal="center" vertical="center"/>
    </xf>
    <xf numFmtId="10" fontId="7" fillId="0" borderId="23" xfId="15" applyNumberFormat="1" applyFont="1" applyFill="1" applyBorder="1" applyAlignment="1">
      <alignment horizontal="center" vertical="center"/>
    </xf>
    <xf numFmtId="10" fontId="7" fillId="0" borderId="9" xfId="15" applyNumberFormat="1" applyFont="1" applyFill="1" applyBorder="1" applyAlignment="1">
      <alignment horizontal="center" vertical="center"/>
    </xf>
    <xf numFmtId="10" fontId="7" fillId="0" borderId="41" xfId="15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7" borderId="13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13" fillId="5" borderId="13" xfId="0" applyFont="1" applyFill="1" applyBorder="1" applyAlignment="1">
      <alignment horizontal="left"/>
    </xf>
    <xf numFmtId="0" fontId="13" fillId="5" borderId="14" xfId="0" applyFont="1" applyFill="1" applyBorder="1" applyAlignment="1">
      <alignment horizontal="left"/>
    </xf>
    <xf numFmtId="0" fontId="13" fillId="5" borderId="12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3" fillId="7" borderId="10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left" wrapText="1"/>
    </xf>
    <xf numFmtId="0" fontId="16" fillId="5" borderId="10" xfId="0" applyFont="1" applyFill="1" applyBorder="1" applyAlignment="1">
      <alignment horizontal="left" wrapText="1"/>
    </xf>
    <xf numFmtId="2" fontId="2" fillId="8" borderId="1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31" fillId="0" borderId="49" xfId="19" applyBorder="1" applyAlignment="1">
      <alignment horizontal="left" wrapText="1"/>
    </xf>
    <xf numFmtId="0" fontId="31" fillId="0" borderId="48" xfId="19" applyBorder="1" applyAlignment="1">
      <alignment horizontal="left" wrapText="1"/>
    </xf>
    <xf numFmtId="0" fontId="31" fillId="0" borderId="0" xfId="19" applyAlignment="1">
      <alignment horizontal="center" vertical="top" wrapText="1"/>
    </xf>
    <xf numFmtId="0" fontId="38" fillId="0" borderId="0" xfId="19" applyFont="1" applyAlignment="1">
      <alignment horizontal="left" vertical="top" wrapText="1" indent="4"/>
    </xf>
    <xf numFmtId="0" fontId="31" fillId="0" borderId="0" xfId="19" applyAlignment="1">
      <alignment horizontal="left" vertical="top" wrapText="1"/>
    </xf>
    <xf numFmtId="0" fontId="31" fillId="0" borderId="0" xfId="19" applyAlignment="1">
      <alignment horizontal="left" vertical="top" wrapText="1" indent="2"/>
    </xf>
    <xf numFmtId="0" fontId="32" fillId="0" borderId="0" xfId="19" applyFont="1" applyAlignment="1">
      <alignment horizontal="left" vertical="top" wrapText="1"/>
    </xf>
    <xf numFmtId="0" fontId="32" fillId="0" borderId="0" xfId="19" applyFont="1" applyAlignment="1">
      <alignment horizontal="left" vertical="top" wrapText="1" indent="2"/>
    </xf>
    <xf numFmtId="0" fontId="34" fillId="0" borderId="0" xfId="19" applyFont="1" applyAlignment="1">
      <alignment horizontal="left" vertical="top" wrapText="1"/>
    </xf>
    <xf numFmtId="0" fontId="34" fillId="0" borderId="0" xfId="19" applyFont="1" applyAlignment="1">
      <alignment horizontal="left" vertical="top" wrapText="1" indent="2"/>
    </xf>
    <xf numFmtId="0" fontId="32" fillId="0" borderId="0" xfId="19" applyFont="1" applyAlignment="1">
      <alignment horizontal="left" vertical="center" wrapText="1" indent="2"/>
    </xf>
    <xf numFmtId="0" fontId="31" fillId="0" borderId="0" xfId="19" applyAlignment="1">
      <alignment horizontal="left" vertical="center" wrapText="1"/>
    </xf>
    <xf numFmtId="177" fontId="36" fillId="0" borderId="0" xfId="19" applyNumberFormat="1" applyFont="1" applyAlignment="1">
      <alignment horizontal="left" vertical="top" indent="13" shrinkToFit="1"/>
    </xf>
    <xf numFmtId="166" fontId="2" fillId="0" borderId="1" xfId="1" applyFont="1" applyBorder="1"/>
    <xf numFmtId="0" fontId="38" fillId="5" borderId="5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/>
    </xf>
    <xf numFmtId="0" fontId="43" fillId="0" borderId="0" xfId="0" applyFont="1"/>
    <xf numFmtId="0" fontId="39" fillId="0" borderId="0" xfId="0" applyFont="1"/>
  </cellXfs>
  <cellStyles count="20">
    <cellStyle name="Hipervínculo" xfId="13" builtinId="8" hidden="1"/>
    <cellStyle name="Hipervínculo" xfId="11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5" builtinId="8" hidden="1"/>
    <cellStyle name="Hipervínculo visitado" xfId="14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Moneda" xfId="1" builtinId="4"/>
    <cellStyle name="Normal" xfId="0" builtinId="0"/>
    <cellStyle name="Normal 2" xfId="17" xr:uid="{00000000-0005-0000-0000-00000E000000}"/>
    <cellStyle name="Normal 2 2 2" xfId="16" xr:uid="{00000000-0005-0000-0000-00000F000000}"/>
    <cellStyle name="Normal 3" xfId="18" xr:uid="{00000000-0005-0000-0000-000010000000}"/>
    <cellStyle name="Normal 4" xfId="19" xr:uid="{00000000-0005-0000-0000-000011000000}"/>
    <cellStyle name="Porcentaje" xfId="2" builtinId="5"/>
    <cellStyle name="Porcentaje 2" xfId="15" xr:uid="{00000000-0005-0000-0000-000013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Avance físico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Trabajos'!$L$53:$R$53</c:f>
              <c:numCache>
                <c:formatCode>0.00%</c:formatCode>
                <c:ptCount val="7"/>
                <c:pt idx="0">
                  <c:v>0</c:v>
                </c:pt>
                <c:pt idx="1">
                  <c:v>3.2317773249594E-3</c:v>
                </c:pt>
                <c:pt idx="2">
                  <c:v>5.7197808762205395E-3</c:v>
                </c:pt>
                <c:pt idx="3">
                  <c:v>0.83940529869731828</c:v>
                </c:pt>
                <c:pt idx="4">
                  <c:v>0.98653789975475614</c:v>
                </c:pt>
                <c:pt idx="5">
                  <c:v>0.99948934303270942</c:v>
                </c:pt>
                <c:pt idx="6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C-684F-BB80-97767914D4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74720"/>
        <c:axId val="-89465472"/>
      </c:scatterChart>
      <c:valAx>
        <c:axId val="-8947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472"/>
        <c:crosses val="autoZero"/>
        <c:crossBetween val="midCat"/>
      </c:valAx>
      <c:valAx>
        <c:axId val="-894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avance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7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8403756505710188E-2"/>
                  <c:y val="4.561866421302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A-47C8-884E-47DE22BCAEF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Trabajos'!$L$55:$R$55</c:f>
              <c:numCache>
                <c:formatCode>[$$-2C0A]\ #,##0.00</c:formatCode>
                <c:ptCount val="7"/>
                <c:pt idx="0">
                  <c:v>0</c:v>
                </c:pt>
                <c:pt idx="1">
                  <c:v>4204394.6930888901</c:v>
                </c:pt>
                <c:pt idx="2">
                  <c:v>7441173.6773711871</c:v>
                </c:pt>
                <c:pt idx="3">
                  <c:v>1092027955.0009022</c:v>
                </c:pt>
                <c:pt idx="4">
                  <c:v>1283440748.9111471</c:v>
                </c:pt>
                <c:pt idx="5">
                  <c:v>1300289985.0776124</c:v>
                </c:pt>
                <c:pt idx="6">
                  <c:v>1300954326.4685507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B-514C-912E-AFB679452E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64928"/>
        <c:axId val="-89476896"/>
      </c:scatterChart>
      <c:valAx>
        <c:axId val="-8946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76896"/>
        <c:crosses val="autoZero"/>
        <c:crossBetween val="midCat"/>
      </c:valAx>
      <c:valAx>
        <c:axId val="-894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INVERSIÓN ACUMULADA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718775</xdr:colOff>
      <xdr:row>82</xdr:row>
      <xdr:rowOff>79243</xdr:rowOff>
    </xdr:from>
    <xdr:to>
      <xdr:col>20</xdr:col>
      <xdr:colOff>576301</xdr:colOff>
      <xdr:row>108</xdr:row>
      <xdr:rowOff>112860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292152</xdr:colOff>
      <xdr:row>58</xdr:row>
      <xdr:rowOff>44824</xdr:rowOff>
    </xdr:from>
    <xdr:to>
      <xdr:col>18</xdr:col>
      <xdr:colOff>577903</xdr:colOff>
      <xdr:row>83</xdr:row>
      <xdr:rowOff>48825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400-00000A000000}"/>
            </a:ext>
            <a:ext uri="{147F2762-F138-4A5C-976F-8EAC2B608ADB}">
              <a16:predDERef xmlns:a16="http://schemas.microsoft.com/office/drawing/2014/main" pre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1098803</xdr:colOff>
      <xdr:row>6</xdr:row>
      <xdr:rowOff>0</xdr:rowOff>
    </xdr:from>
    <xdr:ext cx="818388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078" y="1847850"/>
          <a:ext cx="818388" cy="781050"/>
        </a:xfrm>
        <a:prstGeom prst="rect">
          <a:avLst/>
        </a:prstGeom>
      </xdr:spPr>
    </xdr:pic>
    <xdr:clientData/>
  </xdr:oneCellAnchor>
  <xdr:oneCellAnchor>
    <xdr:from>
      <xdr:col>3</xdr:col>
      <xdr:colOff>1104519</xdr:colOff>
      <xdr:row>5</xdr:row>
      <xdr:rowOff>0</xdr:rowOff>
    </xdr:from>
    <xdr:ext cx="924306" cy="13030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1794" y="1714500"/>
          <a:ext cx="924306" cy="130301"/>
        </a:xfrm>
        <a:prstGeom prst="rect">
          <a:avLst/>
        </a:prstGeom>
      </xdr:spPr>
    </xdr:pic>
    <xdr:clientData/>
  </xdr:oneCellAnchor>
  <xdr:oneCellAnchor>
    <xdr:from>
      <xdr:col>3</xdr:col>
      <xdr:colOff>390652</xdr:colOff>
      <xdr:row>4</xdr:row>
      <xdr:rowOff>0</xdr:rowOff>
    </xdr:from>
    <xdr:ext cx="5710555" cy="235585"/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447927" y="1476375"/>
          <a:ext cx="5710555" cy="235585"/>
          <a:chOff x="0" y="0"/>
          <a:chExt cx="5710555" cy="235585"/>
        </a:xfrm>
      </xdr:grpSpPr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2942" y="0"/>
            <a:ext cx="263651" cy="203453"/>
          </a:xfrm>
          <a:prstGeom prst="rect">
            <a:avLst/>
          </a:prstGeom>
        </xdr:spPr>
      </xdr:pic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6350" y="189356"/>
            <a:ext cx="5697855" cy="40005"/>
          </a:xfrm>
          <a:custGeom>
            <a:avLst/>
            <a:gdLst/>
            <a:ahLst/>
            <a:cxnLst/>
            <a:rect l="0" t="0" r="0" b="0"/>
            <a:pathLst>
              <a:path w="5697855" h="40005">
                <a:moveTo>
                  <a:pt x="0" y="39624"/>
                </a:moveTo>
                <a:lnTo>
                  <a:pt x="5697474" y="0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0" y="0"/>
            <a:ext cx="5710555" cy="2355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 spc="-5">
                <a:latin typeface="Arial"/>
                <a:cs typeface="Arial"/>
              </a:rPr>
              <a:t>Faculta</a:t>
            </a:r>
            <a:r>
              <a:rPr sz="1000" b="1" spc="0">
                <a:latin typeface="Arial"/>
                <a:cs typeface="Arial"/>
              </a:rPr>
              <a:t>d</a:t>
            </a:r>
            <a:r>
              <a:rPr sz="1000" b="1" spc="-5">
                <a:latin typeface="Arial"/>
                <a:cs typeface="Arial"/>
              </a:rPr>
              <a:t> d</a:t>
            </a:r>
            <a:r>
              <a:rPr sz="1000" b="1" spc="0">
                <a:latin typeface="Arial"/>
                <a:cs typeface="Arial"/>
              </a:rPr>
              <a:t>e</a:t>
            </a:r>
            <a:r>
              <a:rPr sz="1000" b="1" spc="-5">
                <a:latin typeface="Arial"/>
                <a:cs typeface="Arial"/>
              </a:rPr>
              <a:t> Ingeniería</a:t>
            </a:r>
          </a:p>
        </xdr:txBody>
      </xdr:sp>
    </xdr:grpSp>
    <xdr:clientData/>
  </xdr:oneCellAnchor>
  <xdr:oneCellAnchor>
    <xdr:from>
      <xdr:col>1</xdr:col>
      <xdr:colOff>217931</xdr:colOff>
      <xdr:row>1</xdr:row>
      <xdr:rowOff>496699</xdr:rowOff>
    </xdr:from>
    <xdr:ext cx="5701665" cy="3619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60806" y="696724"/>
          <a:ext cx="5701665" cy="36195"/>
        </a:xfrm>
        <a:custGeom>
          <a:avLst/>
          <a:gdLst/>
          <a:ahLst/>
          <a:cxnLst/>
          <a:rect l="0" t="0" r="0" b="0"/>
          <a:pathLst>
            <a:path w="5701665" h="36195">
              <a:moveTo>
                <a:pt x="0" y="35814"/>
              </a:moveTo>
              <a:lnTo>
                <a:pt x="5701284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  <xdr:oneCellAnchor>
    <xdr:from>
      <xdr:col>6</xdr:col>
      <xdr:colOff>221869</xdr:colOff>
      <xdr:row>2</xdr:row>
      <xdr:rowOff>155016</xdr:rowOff>
    </xdr:from>
    <xdr:ext cx="1299210" cy="584200"/>
    <xdr:grpSp>
      <xdr:nvGrpSpPr>
        <xdr:cNvPr id="9" name="Group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5489194" y="869391"/>
          <a:ext cx="1299210" cy="584200"/>
          <a:chOff x="0" y="0"/>
          <a:chExt cx="1299210" cy="584200"/>
        </a:xfrm>
      </xdr:grpSpPr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396240" y="1587"/>
            <a:ext cx="55880" cy="87630"/>
          </a:xfrm>
          <a:custGeom>
            <a:avLst/>
            <a:gdLst/>
            <a:ahLst/>
            <a:cxnLst/>
            <a:rect l="0" t="0" r="0" b="0"/>
            <a:pathLst>
              <a:path w="55880" h="87630">
                <a:moveTo>
                  <a:pt x="28193" y="0"/>
                </a:moveTo>
                <a:lnTo>
                  <a:pt x="17359" y="3464"/>
                </a:lnTo>
                <a:lnTo>
                  <a:pt x="8382" y="12858"/>
                </a:lnTo>
                <a:lnTo>
                  <a:pt x="2262" y="26681"/>
                </a:lnTo>
                <a:lnTo>
                  <a:pt x="0" y="43433"/>
                </a:lnTo>
                <a:lnTo>
                  <a:pt x="2262" y="60626"/>
                </a:lnTo>
                <a:lnTo>
                  <a:pt x="8382" y="74675"/>
                </a:lnTo>
                <a:lnTo>
                  <a:pt x="17359" y="84153"/>
                </a:lnTo>
                <a:lnTo>
                  <a:pt x="28193" y="87629"/>
                </a:lnTo>
                <a:lnTo>
                  <a:pt x="38909" y="84153"/>
                </a:lnTo>
                <a:lnTo>
                  <a:pt x="47625" y="74675"/>
                </a:lnTo>
                <a:lnTo>
                  <a:pt x="53482" y="60626"/>
                </a:lnTo>
                <a:lnTo>
                  <a:pt x="55625" y="43433"/>
                </a:lnTo>
                <a:lnTo>
                  <a:pt x="53482" y="26681"/>
                </a:lnTo>
                <a:lnTo>
                  <a:pt x="47625" y="12858"/>
                </a:lnTo>
                <a:lnTo>
                  <a:pt x="38909" y="3464"/>
                </a:lnTo>
                <a:lnTo>
                  <a:pt x="28193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96240" y="1587"/>
            <a:ext cx="55880" cy="87630"/>
          </a:xfrm>
          <a:custGeom>
            <a:avLst/>
            <a:gdLst/>
            <a:ahLst/>
            <a:cxnLst/>
            <a:rect l="0" t="0" r="0" b="0"/>
            <a:pathLst>
              <a:path w="55880" h="87630">
                <a:moveTo>
                  <a:pt x="28193" y="0"/>
                </a:moveTo>
                <a:lnTo>
                  <a:pt x="17359" y="3464"/>
                </a:lnTo>
                <a:lnTo>
                  <a:pt x="8382" y="12858"/>
                </a:lnTo>
                <a:lnTo>
                  <a:pt x="2262" y="26681"/>
                </a:lnTo>
                <a:lnTo>
                  <a:pt x="0" y="43433"/>
                </a:lnTo>
                <a:lnTo>
                  <a:pt x="2262" y="60626"/>
                </a:lnTo>
                <a:lnTo>
                  <a:pt x="8382" y="74675"/>
                </a:lnTo>
                <a:lnTo>
                  <a:pt x="17359" y="84153"/>
                </a:lnTo>
                <a:lnTo>
                  <a:pt x="28193" y="87629"/>
                </a:lnTo>
                <a:lnTo>
                  <a:pt x="38909" y="84153"/>
                </a:lnTo>
                <a:lnTo>
                  <a:pt x="47625" y="74675"/>
                </a:lnTo>
                <a:lnTo>
                  <a:pt x="53482" y="60626"/>
                </a:lnTo>
                <a:lnTo>
                  <a:pt x="55625" y="43433"/>
                </a:lnTo>
                <a:lnTo>
                  <a:pt x="53482" y="26681"/>
                </a:lnTo>
                <a:lnTo>
                  <a:pt x="47625" y="12858"/>
                </a:lnTo>
                <a:lnTo>
                  <a:pt x="38909" y="3464"/>
                </a:lnTo>
                <a:lnTo>
                  <a:pt x="28193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86106" y="89979"/>
            <a:ext cx="358140" cy="274320"/>
          </a:xfrm>
          <a:custGeom>
            <a:avLst/>
            <a:gdLst/>
            <a:ahLst/>
            <a:cxnLst/>
            <a:rect l="0" t="0" r="0" b="0"/>
            <a:pathLst>
              <a:path w="358140" h="274320">
                <a:moveTo>
                  <a:pt x="358139" y="0"/>
                </a:moveTo>
                <a:lnTo>
                  <a:pt x="255270" y="18287"/>
                </a:lnTo>
                <a:lnTo>
                  <a:pt x="235458" y="54863"/>
                </a:lnTo>
                <a:lnTo>
                  <a:pt x="188975" y="101346"/>
                </a:lnTo>
                <a:lnTo>
                  <a:pt x="84582" y="211074"/>
                </a:lnTo>
                <a:lnTo>
                  <a:pt x="0" y="274319"/>
                </a:lnTo>
                <a:lnTo>
                  <a:pt x="46482" y="265937"/>
                </a:lnTo>
                <a:lnTo>
                  <a:pt x="122682" y="211074"/>
                </a:lnTo>
                <a:lnTo>
                  <a:pt x="179832" y="164591"/>
                </a:lnTo>
                <a:lnTo>
                  <a:pt x="179832" y="155448"/>
                </a:lnTo>
                <a:lnTo>
                  <a:pt x="264413" y="73913"/>
                </a:lnTo>
                <a:lnTo>
                  <a:pt x="358139" y="73913"/>
                </a:lnTo>
                <a:lnTo>
                  <a:pt x="358139" y="0"/>
                </a:lnTo>
                <a:close/>
              </a:path>
              <a:path w="358140" h="274320">
                <a:moveTo>
                  <a:pt x="358139" y="73913"/>
                </a:moveTo>
                <a:lnTo>
                  <a:pt x="273558" y="73913"/>
                </a:lnTo>
                <a:lnTo>
                  <a:pt x="292608" y="164591"/>
                </a:lnTo>
                <a:lnTo>
                  <a:pt x="292608" y="219455"/>
                </a:lnTo>
                <a:lnTo>
                  <a:pt x="273558" y="256031"/>
                </a:lnTo>
                <a:lnTo>
                  <a:pt x="358139" y="256031"/>
                </a:lnTo>
                <a:lnTo>
                  <a:pt x="358139" y="73913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/>
        </xdr:nvSpPr>
        <xdr:spPr>
          <a:xfrm>
            <a:off x="86106" y="89979"/>
            <a:ext cx="358140" cy="274320"/>
          </a:xfrm>
          <a:custGeom>
            <a:avLst/>
            <a:gdLst/>
            <a:ahLst/>
            <a:cxnLst/>
            <a:rect l="0" t="0" r="0" b="0"/>
            <a:pathLst>
              <a:path w="358140" h="274320">
                <a:moveTo>
                  <a:pt x="358139" y="0"/>
                </a:moveTo>
                <a:lnTo>
                  <a:pt x="358139" y="274319"/>
                </a:lnTo>
                <a:lnTo>
                  <a:pt x="358139" y="256031"/>
                </a:lnTo>
                <a:lnTo>
                  <a:pt x="273558" y="256031"/>
                </a:lnTo>
                <a:lnTo>
                  <a:pt x="292608" y="219455"/>
                </a:lnTo>
                <a:lnTo>
                  <a:pt x="292608" y="164591"/>
                </a:lnTo>
                <a:lnTo>
                  <a:pt x="273558" y="73913"/>
                </a:lnTo>
                <a:lnTo>
                  <a:pt x="264413" y="73913"/>
                </a:lnTo>
                <a:lnTo>
                  <a:pt x="179832" y="155448"/>
                </a:lnTo>
                <a:lnTo>
                  <a:pt x="179832" y="164591"/>
                </a:lnTo>
                <a:lnTo>
                  <a:pt x="122682" y="211074"/>
                </a:lnTo>
                <a:lnTo>
                  <a:pt x="46482" y="265937"/>
                </a:lnTo>
                <a:lnTo>
                  <a:pt x="0" y="274319"/>
                </a:lnTo>
                <a:lnTo>
                  <a:pt x="84582" y="211074"/>
                </a:lnTo>
                <a:lnTo>
                  <a:pt x="188975" y="101346"/>
                </a:lnTo>
                <a:lnTo>
                  <a:pt x="235458" y="54863"/>
                </a:lnTo>
                <a:lnTo>
                  <a:pt x="255270" y="18287"/>
                </a:lnTo>
                <a:lnTo>
                  <a:pt x="358139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426719" y="89979"/>
            <a:ext cx="359410" cy="274320"/>
          </a:xfrm>
          <a:custGeom>
            <a:avLst/>
            <a:gdLst/>
            <a:ahLst/>
            <a:cxnLst/>
            <a:rect l="0" t="0" r="0" b="0"/>
            <a:pathLst>
              <a:path w="359410" h="274320">
                <a:moveTo>
                  <a:pt x="142044" y="73913"/>
                </a:moveTo>
                <a:lnTo>
                  <a:pt x="94487" y="73913"/>
                </a:lnTo>
                <a:lnTo>
                  <a:pt x="180594" y="155448"/>
                </a:lnTo>
                <a:lnTo>
                  <a:pt x="180594" y="164591"/>
                </a:lnTo>
                <a:lnTo>
                  <a:pt x="236220" y="211074"/>
                </a:lnTo>
                <a:lnTo>
                  <a:pt x="312420" y="265937"/>
                </a:lnTo>
                <a:lnTo>
                  <a:pt x="358901" y="274319"/>
                </a:lnTo>
                <a:lnTo>
                  <a:pt x="274320" y="211074"/>
                </a:lnTo>
                <a:lnTo>
                  <a:pt x="169925" y="101346"/>
                </a:lnTo>
                <a:lnTo>
                  <a:pt x="142044" y="73913"/>
                </a:lnTo>
                <a:close/>
              </a:path>
              <a:path w="359410" h="274320">
                <a:moveTo>
                  <a:pt x="0" y="0"/>
                </a:moveTo>
                <a:lnTo>
                  <a:pt x="0" y="256031"/>
                </a:lnTo>
                <a:lnTo>
                  <a:pt x="85344" y="256031"/>
                </a:lnTo>
                <a:lnTo>
                  <a:pt x="66294" y="219455"/>
                </a:lnTo>
                <a:lnTo>
                  <a:pt x="66294" y="164591"/>
                </a:lnTo>
                <a:lnTo>
                  <a:pt x="85344" y="73913"/>
                </a:lnTo>
                <a:lnTo>
                  <a:pt x="142044" y="73913"/>
                </a:lnTo>
                <a:lnTo>
                  <a:pt x="122682" y="54863"/>
                </a:lnTo>
                <a:lnTo>
                  <a:pt x="104394" y="1828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426719" y="89979"/>
            <a:ext cx="359410" cy="274320"/>
          </a:xfrm>
          <a:custGeom>
            <a:avLst/>
            <a:gdLst/>
            <a:ahLst/>
            <a:cxnLst/>
            <a:rect l="0" t="0" r="0" b="0"/>
            <a:pathLst>
              <a:path w="359410" h="274320">
                <a:moveTo>
                  <a:pt x="0" y="0"/>
                </a:moveTo>
                <a:lnTo>
                  <a:pt x="0" y="274319"/>
                </a:lnTo>
                <a:lnTo>
                  <a:pt x="0" y="256031"/>
                </a:lnTo>
                <a:lnTo>
                  <a:pt x="85344" y="256031"/>
                </a:lnTo>
                <a:lnTo>
                  <a:pt x="66294" y="219455"/>
                </a:lnTo>
                <a:lnTo>
                  <a:pt x="66294" y="164591"/>
                </a:lnTo>
                <a:lnTo>
                  <a:pt x="85344" y="73913"/>
                </a:lnTo>
                <a:lnTo>
                  <a:pt x="94487" y="73913"/>
                </a:lnTo>
                <a:lnTo>
                  <a:pt x="180594" y="155448"/>
                </a:lnTo>
                <a:lnTo>
                  <a:pt x="180594" y="164591"/>
                </a:lnTo>
                <a:lnTo>
                  <a:pt x="236220" y="211074"/>
                </a:lnTo>
                <a:lnTo>
                  <a:pt x="312420" y="265937"/>
                </a:lnTo>
                <a:lnTo>
                  <a:pt x="358901" y="274319"/>
                </a:lnTo>
                <a:lnTo>
                  <a:pt x="274320" y="211074"/>
                </a:lnTo>
                <a:lnTo>
                  <a:pt x="169925" y="101346"/>
                </a:lnTo>
                <a:lnTo>
                  <a:pt x="122682" y="54863"/>
                </a:lnTo>
                <a:lnTo>
                  <a:pt x="104394" y="18287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167639" y="357441"/>
            <a:ext cx="1131570" cy="0"/>
          </a:xfrm>
          <a:custGeom>
            <a:avLst/>
            <a:gdLst/>
            <a:ahLst/>
            <a:cxnLst/>
            <a:rect l="0" t="0" r="0" b="0"/>
            <a:pathLst>
              <a:path w="1131570">
                <a:moveTo>
                  <a:pt x="0" y="0"/>
                </a:moveTo>
                <a:lnTo>
                  <a:pt x="1131570" y="0"/>
                </a:lnTo>
              </a:path>
            </a:pathLst>
          </a:custGeom>
          <a:ln w="38100">
            <a:solidFill>
              <a:srgbClr val="000000"/>
            </a:solidFill>
          </a:ln>
        </xdr:spPr>
      </xdr:sp>
      <xdr:pic>
        <xdr:nvPicPr>
          <xdr:cNvPr id="17" name="image4.png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38391"/>
            <a:ext cx="273557" cy="245364"/>
          </a:xfrm>
          <a:prstGeom prst="rect">
            <a:avLst/>
          </a:prstGeom>
        </xdr:spPr>
      </xdr:pic>
      <xdr:pic>
        <xdr:nvPicPr>
          <xdr:cNvPr id="18" name="image5.png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501" y="338391"/>
            <a:ext cx="273558" cy="245364"/>
          </a:xfrm>
          <a:prstGeom prst="rect">
            <a:avLst/>
          </a:prstGeom>
        </xdr:spPr>
      </xdr:pic>
      <xdr:pic>
        <xdr:nvPicPr>
          <xdr:cNvPr id="19" name="image6.png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043" y="338391"/>
            <a:ext cx="215646" cy="245364"/>
          </a:xfrm>
          <a:prstGeom prst="rect">
            <a:avLst/>
          </a:prstGeom>
        </xdr:spPr>
      </xdr:pic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SpPr/>
        </xdr:nvSpPr>
        <xdr:spPr>
          <a:xfrm>
            <a:off x="895350" y="357441"/>
            <a:ext cx="236220" cy="207645"/>
          </a:xfrm>
          <a:custGeom>
            <a:avLst/>
            <a:gdLst/>
            <a:ahLst/>
            <a:cxnLst/>
            <a:rect l="0" t="0" r="0" b="0"/>
            <a:pathLst>
              <a:path w="236220" h="207645">
                <a:moveTo>
                  <a:pt x="118110" y="0"/>
                </a:moveTo>
                <a:lnTo>
                  <a:pt x="72330" y="8155"/>
                </a:lnTo>
                <a:lnTo>
                  <a:pt x="34766" y="30384"/>
                </a:lnTo>
                <a:lnTo>
                  <a:pt x="9346" y="63329"/>
                </a:lnTo>
                <a:lnTo>
                  <a:pt x="0" y="103631"/>
                </a:lnTo>
                <a:lnTo>
                  <a:pt x="9346" y="143934"/>
                </a:lnTo>
                <a:lnTo>
                  <a:pt x="34766" y="176879"/>
                </a:lnTo>
                <a:lnTo>
                  <a:pt x="72330" y="199108"/>
                </a:lnTo>
                <a:lnTo>
                  <a:pt x="118110" y="207264"/>
                </a:lnTo>
                <a:lnTo>
                  <a:pt x="163889" y="199108"/>
                </a:lnTo>
                <a:lnTo>
                  <a:pt x="201453" y="176879"/>
                </a:lnTo>
                <a:lnTo>
                  <a:pt x="226873" y="143934"/>
                </a:lnTo>
                <a:lnTo>
                  <a:pt x="236219" y="103631"/>
                </a:lnTo>
                <a:lnTo>
                  <a:pt x="226873" y="63329"/>
                </a:lnTo>
                <a:lnTo>
                  <a:pt x="201453" y="30384"/>
                </a:lnTo>
                <a:lnTo>
                  <a:pt x="163889" y="8155"/>
                </a:lnTo>
                <a:lnTo>
                  <a:pt x="11811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/>
        </xdr:nvSpPr>
        <xdr:spPr>
          <a:xfrm>
            <a:off x="895350" y="357441"/>
            <a:ext cx="236220" cy="207645"/>
          </a:xfrm>
          <a:custGeom>
            <a:avLst/>
            <a:gdLst/>
            <a:ahLst/>
            <a:cxnLst/>
            <a:rect l="0" t="0" r="0" b="0"/>
            <a:pathLst>
              <a:path w="236220" h="207645">
                <a:moveTo>
                  <a:pt x="118110" y="0"/>
                </a:moveTo>
                <a:lnTo>
                  <a:pt x="72330" y="8155"/>
                </a:lnTo>
                <a:lnTo>
                  <a:pt x="34766" y="30384"/>
                </a:lnTo>
                <a:lnTo>
                  <a:pt x="9346" y="63329"/>
                </a:lnTo>
                <a:lnTo>
                  <a:pt x="0" y="103631"/>
                </a:lnTo>
                <a:lnTo>
                  <a:pt x="9346" y="143934"/>
                </a:lnTo>
                <a:lnTo>
                  <a:pt x="34766" y="176879"/>
                </a:lnTo>
                <a:lnTo>
                  <a:pt x="72330" y="199108"/>
                </a:lnTo>
                <a:lnTo>
                  <a:pt x="118110" y="207264"/>
                </a:lnTo>
                <a:lnTo>
                  <a:pt x="163889" y="199108"/>
                </a:lnTo>
                <a:lnTo>
                  <a:pt x="201453" y="176879"/>
                </a:lnTo>
                <a:lnTo>
                  <a:pt x="226873" y="143934"/>
                </a:lnTo>
                <a:lnTo>
                  <a:pt x="236219" y="103631"/>
                </a:lnTo>
                <a:lnTo>
                  <a:pt x="226873" y="63329"/>
                </a:lnTo>
                <a:lnTo>
                  <a:pt x="201453" y="30384"/>
                </a:lnTo>
                <a:lnTo>
                  <a:pt x="163889" y="8155"/>
                </a:lnTo>
                <a:lnTo>
                  <a:pt x="118110" y="0"/>
                </a:lnTo>
                <a:close/>
              </a:path>
            </a:pathLst>
          </a:custGeom>
          <a:ln w="38100">
            <a:solidFill>
              <a:srgbClr val="000000"/>
            </a:solidFill>
          </a:ln>
        </xdr:spPr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/>
        </xdr:nvSpPr>
        <xdr:spPr>
          <a:xfrm>
            <a:off x="1134617" y="357441"/>
            <a:ext cx="165100" cy="0"/>
          </a:xfrm>
          <a:custGeom>
            <a:avLst/>
            <a:gdLst/>
            <a:ahLst/>
            <a:cxnLst/>
            <a:rect l="0" t="0" r="0" b="0"/>
            <a:pathLst>
              <a:path w="165100">
                <a:moveTo>
                  <a:pt x="0" y="0"/>
                </a:moveTo>
                <a:lnTo>
                  <a:pt x="164592" y="0"/>
                </a:lnTo>
              </a:path>
            </a:pathLst>
          </a:custGeom>
          <a:ln w="38100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workbookViewId="0">
      <selection activeCell="L15" sqref="L15"/>
    </sheetView>
  </sheetViews>
  <sheetFormatPr defaultColWidth="10.7109375" defaultRowHeight="12.75"/>
  <sheetData>
    <row r="2" spans="2:11" ht="15.95" customHeight="1"/>
    <row r="3" spans="2:11" ht="15.95" customHeight="1"/>
    <row r="4" spans="2:11" ht="15.95" customHeight="1">
      <c r="B4" s="67" t="s">
        <v>0</v>
      </c>
      <c r="C4" s="67"/>
      <c r="D4" s="67"/>
      <c r="E4" s="67"/>
      <c r="F4" s="67"/>
      <c r="G4" s="68"/>
      <c r="H4" s="68"/>
      <c r="I4" s="68"/>
      <c r="J4" s="68"/>
      <c r="K4" s="68"/>
    </row>
    <row r="5" spans="2:11" ht="15.95" customHeight="1">
      <c r="B5" s="67"/>
      <c r="C5" s="67"/>
      <c r="D5" s="67"/>
      <c r="E5" s="67"/>
      <c r="F5" s="67"/>
      <c r="G5" s="68"/>
      <c r="H5" s="68"/>
      <c r="I5" s="68"/>
      <c r="J5" s="68"/>
      <c r="K5" s="68"/>
    </row>
    <row r="6" spans="2:11" ht="15.95" customHeight="1">
      <c r="B6" s="67" t="s">
        <v>1</v>
      </c>
      <c r="C6" s="67" t="s">
        <v>2</v>
      </c>
      <c r="D6" s="67"/>
      <c r="E6" s="67"/>
      <c r="F6" s="67"/>
      <c r="G6" s="68"/>
      <c r="H6" s="68"/>
      <c r="I6" s="68"/>
      <c r="J6" s="68"/>
      <c r="K6" s="68"/>
    </row>
    <row r="7" spans="2:11" ht="15.95" customHeight="1">
      <c r="B7" s="67"/>
      <c r="C7" s="67"/>
      <c r="D7" s="67"/>
      <c r="E7" s="67"/>
      <c r="F7" s="67"/>
      <c r="G7" s="68"/>
      <c r="H7" s="68"/>
      <c r="I7" s="68"/>
      <c r="J7" s="68"/>
      <c r="K7" s="68"/>
    </row>
    <row r="8" spans="2:11" ht="15.95" customHeight="1">
      <c r="B8" s="67" t="s">
        <v>3</v>
      </c>
      <c r="C8" s="67"/>
      <c r="D8" s="67"/>
      <c r="E8" s="67"/>
      <c r="F8" s="67"/>
      <c r="G8" s="68"/>
      <c r="H8" s="68"/>
      <c r="I8" s="68"/>
      <c r="J8" s="68"/>
      <c r="K8" s="68"/>
    </row>
    <row r="9" spans="2:11" ht="15.95" customHeight="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2:11" ht="15.95" customHeight="1">
      <c r="B10" s="67" t="s">
        <v>4</v>
      </c>
      <c r="C10" s="69" t="s">
        <v>5</v>
      </c>
      <c r="D10" s="68"/>
      <c r="E10" s="68"/>
      <c r="F10" s="68"/>
      <c r="G10" s="68"/>
      <c r="H10" s="68"/>
      <c r="I10" s="68"/>
      <c r="J10" s="68"/>
      <c r="K10" s="68"/>
    </row>
    <row r="11" spans="2:11" ht="15.95" customHeight="1">
      <c r="B11" s="67"/>
      <c r="C11" s="68"/>
      <c r="D11" s="68"/>
      <c r="E11" s="68"/>
      <c r="F11" s="68"/>
      <c r="G11" s="68"/>
      <c r="H11" s="68"/>
      <c r="I11" s="68"/>
      <c r="J11" s="68"/>
      <c r="K11" s="68"/>
    </row>
    <row r="12" spans="2:11" ht="15.95" customHeight="1">
      <c r="B12" s="67" t="s">
        <v>6</v>
      </c>
      <c r="C12" s="69" t="s">
        <v>7</v>
      </c>
      <c r="D12" s="68"/>
      <c r="E12" s="68"/>
      <c r="F12" s="68"/>
      <c r="G12" s="68"/>
      <c r="H12" s="68"/>
      <c r="I12" s="68"/>
      <c r="J12" s="68"/>
      <c r="K12" s="68"/>
    </row>
    <row r="13" spans="2:11" ht="15.95" customHeight="1">
      <c r="B13" s="67"/>
      <c r="C13" s="68" t="s">
        <v>8</v>
      </c>
      <c r="D13" s="68"/>
      <c r="E13" s="68"/>
      <c r="F13" s="68"/>
      <c r="G13" s="68"/>
      <c r="H13" s="68"/>
      <c r="I13" s="68"/>
      <c r="J13" s="68"/>
      <c r="K13" s="68"/>
    </row>
    <row r="14" spans="2:11" ht="15.95" customHeight="1">
      <c r="B14" s="67" t="s">
        <v>9</v>
      </c>
      <c r="C14" s="68" t="s">
        <v>10</v>
      </c>
      <c r="D14" s="68"/>
      <c r="E14" s="68"/>
      <c r="F14" s="68"/>
      <c r="G14" s="68"/>
      <c r="H14" s="68"/>
      <c r="I14" s="68"/>
      <c r="J14" s="68"/>
      <c r="K14" s="68"/>
    </row>
    <row r="15" spans="2:11" ht="15.95" customHeight="1">
      <c r="B15" s="67" t="s">
        <v>11</v>
      </c>
      <c r="C15" s="68" t="s">
        <v>12</v>
      </c>
      <c r="D15" s="68"/>
      <c r="E15" s="68"/>
      <c r="F15" s="68"/>
      <c r="G15" s="68"/>
      <c r="H15" s="68"/>
      <c r="I15" s="68"/>
      <c r="J15" s="68"/>
      <c r="K15" s="68"/>
    </row>
    <row r="16" spans="2:11" ht="15.95" customHeight="1">
      <c r="B16" s="68"/>
      <c r="C16" s="68"/>
      <c r="D16" s="68"/>
      <c r="E16" s="68"/>
      <c r="F16" s="68"/>
      <c r="G16" s="68"/>
      <c r="H16" s="68"/>
      <c r="I16" s="68"/>
      <c r="J16" s="68"/>
      <c r="K16" s="68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8"/>
  <sheetViews>
    <sheetView topLeftCell="A38" workbookViewId="0">
      <selection activeCell="B52" sqref="B52:C52"/>
    </sheetView>
  </sheetViews>
  <sheetFormatPr defaultColWidth="8" defaultRowHeight="12.75"/>
  <cols>
    <col min="1" max="1" width="9.85546875" style="235" customWidth="1"/>
    <col min="2" max="2" width="24" style="235" customWidth="1"/>
    <col min="3" max="3" width="15.42578125" style="235" customWidth="1"/>
    <col min="4" max="4" width="16.7109375" style="235" customWidth="1"/>
    <col min="5" max="5" width="13.140625" style="235" customWidth="1"/>
    <col min="6" max="16384" width="8" style="235"/>
  </cols>
  <sheetData>
    <row r="1" spans="1:5" ht="14.25" customHeight="1">
      <c r="A1" s="232" t="s">
        <v>460</v>
      </c>
      <c r="B1" s="439" t="s">
        <v>461</v>
      </c>
      <c r="C1" s="439"/>
      <c r="D1" s="443"/>
      <c r="E1" s="443"/>
    </row>
    <row r="2" spans="1:5" ht="14.25" customHeight="1">
      <c r="A2" s="236" t="s">
        <v>462</v>
      </c>
      <c r="B2" s="441" t="s">
        <v>463</v>
      </c>
      <c r="C2" s="441"/>
      <c r="D2" s="238">
        <v>405</v>
      </c>
      <c r="E2" s="248" t="s">
        <v>464</v>
      </c>
    </row>
    <row r="3" spans="1:5" ht="14.25" customHeight="1">
      <c r="A3" s="236" t="s">
        <v>357</v>
      </c>
      <c r="B3" s="441" t="s">
        <v>358</v>
      </c>
      <c r="C3" s="441"/>
      <c r="D3" s="238">
        <v>47</v>
      </c>
      <c r="E3" s="249" t="s">
        <v>365</v>
      </c>
    </row>
    <row r="4" spans="1:5" ht="14.25" customHeight="1">
      <c r="A4" s="236" t="s">
        <v>347</v>
      </c>
      <c r="B4" s="441" t="s">
        <v>348</v>
      </c>
      <c r="C4" s="441"/>
      <c r="D4" s="238">
        <v>28</v>
      </c>
      <c r="E4" s="249" t="s">
        <v>365</v>
      </c>
    </row>
    <row r="5" spans="1:5" ht="14.25" customHeight="1">
      <c r="A5" s="236" t="s">
        <v>350</v>
      </c>
      <c r="B5" s="441" t="s">
        <v>351</v>
      </c>
      <c r="C5" s="441"/>
      <c r="D5" s="238">
        <v>0.32</v>
      </c>
      <c r="E5" s="249" t="s">
        <v>366</v>
      </c>
    </row>
    <row r="6" spans="1:5" ht="14.25" customHeight="1">
      <c r="A6" s="236" t="s">
        <v>324</v>
      </c>
      <c r="B6" s="441" t="s">
        <v>325</v>
      </c>
      <c r="C6" s="441"/>
      <c r="D6" s="238">
        <v>6.2</v>
      </c>
      <c r="E6" s="249" t="s">
        <v>317</v>
      </c>
    </row>
    <row r="7" spans="1:5" ht="16.350000000000001" customHeight="1">
      <c r="A7" s="236" t="s">
        <v>326</v>
      </c>
      <c r="B7" s="441" t="s">
        <v>327</v>
      </c>
      <c r="C7" s="441"/>
      <c r="D7" s="238">
        <v>6.5</v>
      </c>
      <c r="E7" s="249" t="s">
        <v>317</v>
      </c>
    </row>
    <row r="8" spans="1:5" ht="16.5" customHeight="1">
      <c r="A8" s="232" t="s">
        <v>465</v>
      </c>
      <c r="B8" s="439" t="s">
        <v>466</v>
      </c>
      <c r="C8" s="439"/>
      <c r="D8" s="240"/>
      <c r="E8" s="240"/>
    </row>
    <row r="9" spans="1:5" ht="14.25" customHeight="1">
      <c r="A9" s="236" t="s">
        <v>462</v>
      </c>
      <c r="B9" s="441" t="s">
        <v>463</v>
      </c>
      <c r="C9" s="441"/>
      <c r="D9" s="238">
        <v>405</v>
      </c>
      <c r="E9" s="248" t="s">
        <v>464</v>
      </c>
    </row>
    <row r="10" spans="1:5" ht="14.25" customHeight="1">
      <c r="A10" s="236" t="s">
        <v>357</v>
      </c>
      <c r="B10" s="441" t="s">
        <v>358</v>
      </c>
      <c r="C10" s="441"/>
      <c r="D10" s="238">
        <v>47</v>
      </c>
      <c r="E10" s="249" t="s">
        <v>365</v>
      </c>
    </row>
    <row r="11" spans="1:5" ht="14.25" customHeight="1">
      <c r="A11" s="236" t="s">
        <v>347</v>
      </c>
      <c r="B11" s="441" t="s">
        <v>348</v>
      </c>
      <c r="C11" s="441"/>
      <c r="D11" s="238">
        <v>28</v>
      </c>
      <c r="E11" s="249" t="s">
        <v>365</v>
      </c>
    </row>
    <row r="12" spans="1:5" ht="14.25" customHeight="1">
      <c r="A12" s="236" t="s">
        <v>350</v>
      </c>
      <c r="B12" s="441" t="s">
        <v>351</v>
      </c>
      <c r="C12" s="441"/>
      <c r="D12" s="238">
        <v>0.32</v>
      </c>
      <c r="E12" s="249" t="s">
        <v>366</v>
      </c>
    </row>
    <row r="13" spans="1:5" ht="14.25" customHeight="1">
      <c r="A13" s="236" t="s">
        <v>324</v>
      </c>
      <c r="B13" s="441" t="s">
        <v>325</v>
      </c>
      <c r="C13" s="441"/>
      <c r="D13" s="238">
        <v>8.1999999999999993</v>
      </c>
      <c r="E13" s="249" t="s">
        <v>317</v>
      </c>
    </row>
    <row r="14" spans="1:5" ht="16.350000000000001" customHeight="1">
      <c r="A14" s="236" t="s">
        <v>326</v>
      </c>
      <c r="B14" s="441" t="s">
        <v>327</v>
      </c>
      <c r="C14" s="441"/>
      <c r="D14" s="238">
        <v>7.3</v>
      </c>
      <c r="E14" s="249" t="s">
        <v>317</v>
      </c>
    </row>
    <row r="15" spans="1:5" ht="16.5" customHeight="1">
      <c r="A15" s="232" t="s">
        <v>467</v>
      </c>
      <c r="B15" s="439" t="s">
        <v>468</v>
      </c>
      <c r="C15" s="439"/>
      <c r="D15" s="240"/>
      <c r="E15" s="240"/>
    </row>
    <row r="16" spans="1:5" ht="14.25" customHeight="1">
      <c r="A16" s="236" t="s">
        <v>347</v>
      </c>
      <c r="B16" s="441" t="s">
        <v>348</v>
      </c>
      <c r="C16" s="441"/>
      <c r="D16" s="238">
        <v>12.7</v>
      </c>
      <c r="E16" s="249" t="s">
        <v>349</v>
      </c>
    </row>
    <row r="17" spans="1:5" ht="14.25" customHeight="1">
      <c r="A17" s="236" t="s">
        <v>357</v>
      </c>
      <c r="B17" s="441" t="s">
        <v>358</v>
      </c>
      <c r="C17" s="441"/>
      <c r="D17" s="238">
        <v>6.4</v>
      </c>
      <c r="E17" s="249" t="s">
        <v>349</v>
      </c>
    </row>
    <row r="18" spans="1:5" ht="14.25" customHeight="1">
      <c r="A18" s="236" t="s">
        <v>350</v>
      </c>
      <c r="B18" s="441" t="s">
        <v>351</v>
      </c>
      <c r="C18" s="441"/>
      <c r="D18" s="238">
        <v>0.06</v>
      </c>
      <c r="E18" s="249" t="s">
        <v>352</v>
      </c>
    </row>
    <row r="19" spans="1:5" ht="14.25" customHeight="1">
      <c r="A19" s="236" t="s">
        <v>469</v>
      </c>
      <c r="B19" s="441" t="s">
        <v>470</v>
      </c>
      <c r="C19" s="441"/>
      <c r="D19" s="238">
        <v>35</v>
      </c>
      <c r="E19" s="249" t="s">
        <v>471</v>
      </c>
    </row>
    <row r="20" spans="1:5" ht="14.25" customHeight="1">
      <c r="A20" s="236" t="s">
        <v>324</v>
      </c>
      <c r="B20" s="441" t="s">
        <v>325</v>
      </c>
      <c r="C20" s="441"/>
      <c r="D20" s="238">
        <v>1.8</v>
      </c>
      <c r="E20" s="249" t="s">
        <v>312</v>
      </c>
    </row>
    <row r="21" spans="1:5" ht="16.350000000000001" customHeight="1">
      <c r="A21" s="236" t="s">
        <v>326</v>
      </c>
      <c r="B21" s="441" t="s">
        <v>327</v>
      </c>
      <c r="C21" s="441"/>
      <c r="D21" s="238">
        <v>0.7</v>
      </c>
      <c r="E21" s="249" t="s">
        <v>312</v>
      </c>
    </row>
    <row r="22" spans="1:5" ht="16.5" customHeight="1">
      <c r="A22" s="232" t="s">
        <v>472</v>
      </c>
      <c r="B22" s="439" t="s">
        <v>473</v>
      </c>
      <c r="C22" s="439"/>
      <c r="D22" s="240"/>
      <c r="E22" s="240"/>
    </row>
    <row r="23" spans="1:5" ht="14.25" customHeight="1">
      <c r="A23" s="236" t="s">
        <v>347</v>
      </c>
      <c r="B23" s="441" t="s">
        <v>348</v>
      </c>
      <c r="C23" s="441"/>
      <c r="D23" s="238">
        <v>12.7</v>
      </c>
      <c r="E23" s="249" t="s">
        <v>349</v>
      </c>
    </row>
    <row r="24" spans="1:5" ht="14.25" customHeight="1">
      <c r="A24" s="236" t="s">
        <v>357</v>
      </c>
      <c r="B24" s="441" t="s">
        <v>358</v>
      </c>
      <c r="C24" s="441"/>
      <c r="D24" s="238">
        <v>6.4</v>
      </c>
      <c r="E24" s="249" t="s">
        <v>349</v>
      </c>
    </row>
    <row r="25" spans="1:5" ht="14.25" customHeight="1">
      <c r="A25" s="236" t="s">
        <v>350</v>
      </c>
      <c r="B25" s="441" t="s">
        <v>351</v>
      </c>
      <c r="C25" s="441"/>
      <c r="D25" s="238">
        <v>0.06</v>
      </c>
      <c r="E25" s="249" t="s">
        <v>352</v>
      </c>
    </row>
    <row r="26" spans="1:5" ht="14.25" customHeight="1">
      <c r="A26" s="236" t="s">
        <v>469</v>
      </c>
      <c r="B26" s="441" t="s">
        <v>470</v>
      </c>
      <c r="C26" s="441"/>
      <c r="D26" s="238">
        <v>35</v>
      </c>
      <c r="E26" s="248" t="s">
        <v>471</v>
      </c>
    </row>
    <row r="27" spans="1:5" ht="14.25" customHeight="1">
      <c r="A27" s="236" t="s">
        <v>324</v>
      </c>
      <c r="B27" s="441" t="s">
        <v>325</v>
      </c>
      <c r="C27" s="441"/>
      <c r="D27" s="238">
        <v>0.8</v>
      </c>
      <c r="E27" s="249" t="s">
        <v>312</v>
      </c>
    </row>
    <row r="28" spans="1:5" ht="14.25" customHeight="1">
      <c r="A28" s="236" t="s">
        <v>326</v>
      </c>
      <c r="B28" s="441" t="s">
        <v>327</v>
      </c>
      <c r="C28" s="441"/>
      <c r="D28" s="238">
        <v>0.7</v>
      </c>
      <c r="E28" s="249" t="s">
        <v>312</v>
      </c>
    </row>
    <row r="29" spans="1:5" ht="27.75" customHeight="1">
      <c r="A29" s="246" t="s">
        <v>474</v>
      </c>
      <c r="B29" s="442" t="s">
        <v>475</v>
      </c>
      <c r="C29" s="442"/>
      <c r="D29" s="442"/>
      <c r="E29" s="442"/>
    </row>
    <row r="30" spans="1:5" ht="14.25" customHeight="1">
      <c r="A30" s="236" t="s">
        <v>347</v>
      </c>
      <c r="B30" s="250" t="s">
        <v>348</v>
      </c>
      <c r="C30" s="234"/>
      <c r="D30" s="238">
        <v>5.5</v>
      </c>
      <c r="E30" s="249" t="s">
        <v>349</v>
      </c>
    </row>
    <row r="31" spans="1:5" ht="14.25" customHeight="1">
      <c r="A31" s="236" t="s">
        <v>357</v>
      </c>
      <c r="B31" s="250" t="s">
        <v>476</v>
      </c>
      <c r="C31" s="236" t="s">
        <v>477</v>
      </c>
      <c r="D31" s="238">
        <v>2.8</v>
      </c>
      <c r="E31" s="249" t="s">
        <v>349</v>
      </c>
    </row>
    <row r="32" spans="1:5" ht="14.25" customHeight="1">
      <c r="A32" s="236" t="s">
        <v>478</v>
      </c>
      <c r="B32" s="441" t="s">
        <v>479</v>
      </c>
      <c r="C32" s="441"/>
      <c r="D32" s="238">
        <v>0.03</v>
      </c>
      <c r="E32" s="249" t="s">
        <v>352</v>
      </c>
    </row>
    <row r="33" spans="1:5" ht="14.25" customHeight="1">
      <c r="A33" s="236" t="s">
        <v>480</v>
      </c>
      <c r="B33" s="441" t="s">
        <v>481</v>
      </c>
      <c r="C33" s="441"/>
      <c r="D33" s="238">
        <v>12</v>
      </c>
      <c r="E33" s="248" t="s">
        <v>471</v>
      </c>
    </row>
    <row r="34" spans="1:5" ht="14.25" customHeight="1">
      <c r="A34" s="236" t="s">
        <v>324</v>
      </c>
      <c r="B34" s="441" t="s">
        <v>325</v>
      </c>
      <c r="C34" s="441"/>
      <c r="D34" s="238">
        <v>0.95</v>
      </c>
      <c r="E34" s="249" t="s">
        <v>312</v>
      </c>
    </row>
    <row r="35" spans="1:5" ht="16.350000000000001" customHeight="1">
      <c r="A35" s="236" t="s">
        <v>326</v>
      </c>
      <c r="B35" s="441" t="s">
        <v>327</v>
      </c>
      <c r="C35" s="441"/>
      <c r="D35" s="238">
        <v>0.7</v>
      </c>
      <c r="E35" s="249" t="s">
        <v>312</v>
      </c>
    </row>
    <row r="36" spans="1:5" ht="16.5" customHeight="1">
      <c r="A36" s="232" t="s">
        <v>482</v>
      </c>
      <c r="B36" s="439" t="s">
        <v>483</v>
      </c>
      <c r="C36" s="439"/>
      <c r="D36" s="240"/>
      <c r="E36" s="240"/>
    </row>
    <row r="37" spans="1:5" ht="14.25" customHeight="1">
      <c r="A37" s="236" t="s">
        <v>347</v>
      </c>
      <c r="B37" s="441" t="s">
        <v>348</v>
      </c>
      <c r="C37" s="441"/>
      <c r="D37" s="238">
        <v>63.5</v>
      </c>
      <c r="E37" s="249" t="s">
        <v>365</v>
      </c>
    </row>
    <row r="38" spans="1:5" ht="14.25" customHeight="1">
      <c r="A38" s="236" t="s">
        <v>357</v>
      </c>
      <c r="B38" s="441" t="s">
        <v>358</v>
      </c>
      <c r="C38" s="441"/>
      <c r="D38" s="238">
        <v>32</v>
      </c>
      <c r="E38" s="249" t="s">
        <v>365</v>
      </c>
    </row>
    <row r="39" spans="1:5" ht="14.25" customHeight="1">
      <c r="A39" s="236" t="s">
        <v>350</v>
      </c>
      <c r="B39" s="441" t="s">
        <v>351</v>
      </c>
      <c r="C39" s="441"/>
      <c r="D39" s="238">
        <v>0.3</v>
      </c>
      <c r="E39" s="249" t="s">
        <v>366</v>
      </c>
    </row>
    <row r="40" spans="1:5" ht="14.25" customHeight="1">
      <c r="A40" s="236" t="s">
        <v>469</v>
      </c>
      <c r="B40" s="441" t="s">
        <v>470</v>
      </c>
      <c r="C40" s="441"/>
      <c r="D40" s="238">
        <v>175</v>
      </c>
      <c r="E40" s="248" t="s">
        <v>464</v>
      </c>
    </row>
    <row r="41" spans="1:5" ht="14.25" customHeight="1">
      <c r="A41" s="236" t="s">
        <v>324</v>
      </c>
      <c r="B41" s="441" t="s">
        <v>325</v>
      </c>
      <c r="C41" s="441"/>
      <c r="D41" s="238">
        <v>9</v>
      </c>
      <c r="E41" s="249" t="s">
        <v>317</v>
      </c>
    </row>
    <row r="42" spans="1:5" ht="16.350000000000001" customHeight="1">
      <c r="A42" s="236" t="s">
        <v>326</v>
      </c>
      <c r="B42" s="441" t="s">
        <v>327</v>
      </c>
      <c r="C42" s="441"/>
      <c r="D42" s="238">
        <v>3.5</v>
      </c>
      <c r="E42" s="249" t="s">
        <v>317</v>
      </c>
    </row>
    <row r="43" spans="1:5" ht="16.5" customHeight="1">
      <c r="A43" s="232" t="s">
        <v>484</v>
      </c>
      <c r="B43" s="439" t="s">
        <v>485</v>
      </c>
      <c r="C43" s="439"/>
      <c r="D43" s="240"/>
      <c r="E43" s="240"/>
    </row>
    <row r="44" spans="1:5" ht="14.25" customHeight="1">
      <c r="A44" s="236" t="s">
        <v>347</v>
      </c>
      <c r="B44" s="441" t="s">
        <v>348</v>
      </c>
      <c r="C44" s="441"/>
      <c r="D44" s="238">
        <v>9.5</v>
      </c>
      <c r="E44" s="249" t="s">
        <v>349</v>
      </c>
    </row>
    <row r="45" spans="1:5" ht="14.25" customHeight="1">
      <c r="A45" s="236" t="s">
        <v>357</v>
      </c>
      <c r="B45" s="441" t="s">
        <v>358</v>
      </c>
      <c r="C45" s="441"/>
      <c r="D45" s="238">
        <v>3.15</v>
      </c>
      <c r="E45" s="249" t="s">
        <v>349</v>
      </c>
    </row>
    <row r="46" spans="1:5" ht="14.25" customHeight="1">
      <c r="A46" s="236" t="s">
        <v>350</v>
      </c>
      <c r="B46" s="441" t="s">
        <v>351</v>
      </c>
      <c r="C46" s="441"/>
      <c r="D46" s="238">
        <v>0.03</v>
      </c>
      <c r="E46" s="249" t="s">
        <v>352</v>
      </c>
    </row>
    <row r="47" spans="1:5" ht="14.25" customHeight="1">
      <c r="A47" s="236" t="s">
        <v>486</v>
      </c>
      <c r="B47" s="441" t="s">
        <v>487</v>
      </c>
      <c r="C47" s="441"/>
      <c r="D47" s="238">
        <v>0.55000000000000004</v>
      </c>
      <c r="E47" s="249" t="s">
        <v>349</v>
      </c>
    </row>
    <row r="48" spans="1:5" ht="14.25" customHeight="1">
      <c r="A48" s="236" t="s">
        <v>469</v>
      </c>
      <c r="B48" s="441" t="s">
        <v>470</v>
      </c>
      <c r="C48" s="441"/>
      <c r="D48" s="238">
        <v>18</v>
      </c>
      <c r="E48" s="248" t="s">
        <v>471</v>
      </c>
    </row>
    <row r="49" spans="1:5" ht="14.25" customHeight="1">
      <c r="A49" s="236" t="s">
        <v>324</v>
      </c>
      <c r="B49" s="441" t="s">
        <v>325</v>
      </c>
      <c r="C49" s="441"/>
      <c r="D49" s="238">
        <v>0.75</v>
      </c>
      <c r="E49" s="249" t="s">
        <v>312</v>
      </c>
    </row>
    <row r="50" spans="1:5" ht="16.350000000000001" customHeight="1">
      <c r="A50" s="236" t="s">
        <v>326</v>
      </c>
      <c r="B50" s="441" t="s">
        <v>327</v>
      </c>
      <c r="C50" s="441"/>
      <c r="D50" s="238">
        <v>0.4</v>
      </c>
      <c r="E50" s="249" t="s">
        <v>312</v>
      </c>
    </row>
    <row r="51" spans="1:5" ht="16.5" customHeight="1">
      <c r="A51" s="232" t="s">
        <v>488</v>
      </c>
      <c r="B51" s="439" t="s">
        <v>489</v>
      </c>
      <c r="C51" s="439"/>
      <c r="D51" s="240"/>
      <c r="E51" s="240"/>
    </row>
    <row r="52" spans="1:5" ht="14.25" customHeight="1">
      <c r="A52" s="236" t="s">
        <v>347</v>
      </c>
      <c r="B52" s="441" t="s">
        <v>348</v>
      </c>
      <c r="C52" s="441"/>
      <c r="D52" s="238">
        <v>4.95</v>
      </c>
      <c r="E52" s="249" t="s">
        <v>349</v>
      </c>
    </row>
    <row r="53" spans="1:5" ht="14.25" customHeight="1">
      <c r="A53" s="236" t="s">
        <v>357</v>
      </c>
      <c r="B53" s="441" t="s">
        <v>358</v>
      </c>
      <c r="C53" s="441"/>
      <c r="D53" s="238">
        <v>1.4</v>
      </c>
      <c r="E53" s="249" t="s">
        <v>349</v>
      </c>
    </row>
    <row r="54" spans="1:5" ht="14.25" customHeight="1">
      <c r="A54" s="236" t="s">
        <v>350</v>
      </c>
      <c r="B54" s="441" t="s">
        <v>351</v>
      </c>
      <c r="C54" s="441"/>
      <c r="D54" s="238">
        <v>0.02</v>
      </c>
      <c r="E54" s="249" t="s">
        <v>352</v>
      </c>
    </row>
    <row r="55" spans="1:5" ht="14.25" customHeight="1">
      <c r="A55" s="236" t="s">
        <v>486</v>
      </c>
      <c r="B55" s="441" t="s">
        <v>487</v>
      </c>
      <c r="C55" s="441"/>
      <c r="D55" s="238">
        <v>0.55000000000000004</v>
      </c>
      <c r="E55" s="249" t="s">
        <v>349</v>
      </c>
    </row>
    <row r="56" spans="1:5" ht="14.25" customHeight="1">
      <c r="A56" s="236" t="s">
        <v>490</v>
      </c>
      <c r="B56" s="441" t="s">
        <v>491</v>
      </c>
      <c r="C56" s="441"/>
      <c r="D56" s="238">
        <v>12</v>
      </c>
      <c r="E56" s="248" t="s">
        <v>471</v>
      </c>
    </row>
    <row r="57" spans="1:5" ht="14.25" customHeight="1">
      <c r="A57" s="236" t="s">
        <v>324</v>
      </c>
      <c r="B57" s="441" t="s">
        <v>325</v>
      </c>
      <c r="C57" s="441"/>
      <c r="D57" s="238">
        <v>0.75</v>
      </c>
      <c r="E57" s="249" t="s">
        <v>312</v>
      </c>
    </row>
    <row r="58" spans="1:5" ht="14.25" customHeight="1">
      <c r="A58" s="236" t="s">
        <v>326</v>
      </c>
      <c r="B58" s="441" t="s">
        <v>327</v>
      </c>
      <c r="C58" s="441"/>
      <c r="D58" s="238">
        <v>0.4</v>
      </c>
      <c r="E58" s="249" t="s">
        <v>312</v>
      </c>
    </row>
  </sheetData>
  <mergeCells count="57">
    <mergeCell ref="B56:C56"/>
    <mergeCell ref="B57:C57"/>
    <mergeCell ref="B58:C58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4:C24"/>
    <mergeCell ref="B25:C25"/>
    <mergeCell ref="B26:C26"/>
    <mergeCell ref="B27:C27"/>
    <mergeCell ref="B28:C28"/>
    <mergeCell ref="B29:E29"/>
    <mergeCell ref="B32:C32"/>
    <mergeCell ref="B33:C33"/>
    <mergeCell ref="B34:C34"/>
    <mergeCell ref="B35:C35"/>
    <mergeCell ref="B36:C36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C1"/>
    <mergeCell ref="D1:E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01"/>
  <sheetViews>
    <sheetView topLeftCell="A5" workbookViewId="0">
      <selection activeCell="C14" sqref="C14"/>
    </sheetView>
  </sheetViews>
  <sheetFormatPr defaultColWidth="8" defaultRowHeight="12.75"/>
  <cols>
    <col min="1" max="1" width="9.85546875" style="235" customWidth="1"/>
    <col min="2" max="2" width="56.42578125" style="235" customWidth="1"/>
    <col min="3" max="3" width="19.7109375" style="235" customWidth="1"/>
    <col min="4" max="4" width="13.140625" style="235" customWidth="1"/>
    <col min="5" max="16384" width="8" style="235"/>
  </cols>
  <sheetData>
    <row r="1" spans="1:4" ht="28.5" customHeight="1">
      <c r="A1" s="241" t="s">
        <v>492</v>
      </c>
      <c r="B1" s="290" t="s">
        <v>493</v>
      </c>
      <c r="C1" s="242">
        <v>300</v>
      </c>
      <c r="D1" s="244" t="s">
        <v>365</v>
      </c>
    </row>
    <row r="2" spans="1:4" ht="14.25" customHeight="1">
      <c r="A2" s="236" t="s">
        <v>350</v>
      </c>
      <c r="B2" s="239" t="s">
        <v>494</v>
      </c>
      <c r="C2" s="239">
        <v>0.52200000000000002</v>
      </c>
      <c r="D2" s="239" t="s">
        <v>366</v>
      </c>
    </row>
    <row r="3" spans="1:4" ht="14.25" customHeight="1">
      <c r="A3" s="236" t="s">
        <v>353</v>
      </c>
      <c r="B3" s="239" t="s">
        <v>495</v>
      </c>
      <c r="C3" s="239">
        <v>0.78300000000000003</v>
      </c>
      <c r="D3" s="239" t="s">
        <v>366</v>
      </c>
    </row>
    <row r="4" spans="1:4" ht="14.25" customHeight="1">
      <c r="A4" s="236" t="s">
        <v>438</v>
      </c>
      <c r="B4" s="239" t="s">
        <v>496</v>
      </c>
      <c r="C4" s="239">
        <v>50</v>
      </c>
      <c r="D4" s="239" t="s">
        <v>365</v>
      </c>
    </row>
    <row r="5" spans="1:4" ht="14.25" customHeight="1">
      <c r="A5" s="236" t="s">
        <v>372</v>
      </c>
      <c r="B5" s="239" t="s">
        <v>497</v>
      </c>
      <c r="C5" s="239">
        <v>0.6</v>
      </c>
      <c r="D5" s="239" t="s">
        <v>365</v>
      </c>
    </row>
    <row r="6" spans="1:4" ht="14.25" customHeight="1">
      <c r="A6" s="236" t="s">
        <v>374</v>
      </c>
      <c r="B6" s="239" t="s">
        <v>498</v>
      </c>
      <c r="C6" s="239">
        <v>1</v>
      </c>
      <c r="D6" s="239" t="s">
        <v>365</v>
      </c>
    </row>
    <row r="7" spans="1:4" ht="14.25" customHeight="1">
      <c r="A7" s="236" t="s">
        <v>330</v>
      </c>
      <c r="B7" s="239" t="s">
        <v>499</v>
      </c>
      <c r="C7" s="239">
        <v>2.5</v>
      </c>
      <c r="D7" s="239" t="s">
        <v>371</v>
      </c>
    </row>
    <row r="8" spans="1:4" ht="14.25" customHeight="1">
      <c r="A8" s="236" t="s">
        <v>500</v>
      </c>
      <c r="B8" s="239" t="s">
        <v>501</v>
      </c>
      <c r="C8" s="239">
        <v>0.7</v>
      </c>
      <c r="D8" s="239" t="s">
        <v>399</v>
      </c>
    </row>
    <row r="9" spans="1:4" ht="14.25" customHeight="1">
      <c r="A9" s="236" t="s">
        <v>400</v>
      </c>
      <c r="B9" s="239" t="s">
        <v>502</v>
      </c>
      <c r="C9" s="239">
        <v>0.55000000000000004</v>
      </c>
      <c r="D9" s="239" t="s">
        <v>399</v>
      </c>
    </row>
    <row r="10" spans="1:4" ht="14.25" customHeight="1">
      <c r="A10" s="236" t="s">
        <v>324</v>
      </c>
      <c r="B10" s="239" t="s">
        <v>503</v>
      </c>
      <c r="C10" s="239">
        <v>21.9</v>
      </c>
      <c r="D10" s="239" t="s">
        <v>317</v>
      </c>
    </row>
    <row r="11" spans="1:4" ht="16.350000000000001" customHeight="1">
      <c r="A11" s="236" t="s">
        <v>326</v>
      </c>
      <c r="B11" s="239" t="s">
        <v>504</v>
      </c>
      <c r="C11" s="239">
        <v>25.6</v>
      </c>
      <c r="D11" s="239" t="s">
        <v>317</v>
      </c>
    </row>
    <row r="12" spans="1:4" ht="33.75" customHeight="1">
      <c r="A12" s="241" t="s">
        <v>505</v>
      </c>
      <c r="B12" s="242" t="s">
        <v>506</v>
      </c>
      <c r="C12" s="242">
        <v>25.7</v>
      </c>
      <c r="D12" s="244" t="s">
        <v>349</v>
      </c>
    </row>
    <row r="13" spans="1:4" ht="14.25" customHeight="1">
      <c r="A13" s="236" t="s">
        <v>350</v>
      </c>
      <c r="B13" s="239" t="s">
        <v>507</v>
      </c>
      <c r="C13" s="239">
        <v>0.04</v>
      </c>
      <c r="D13" s="239" t="s">
        <v>352</v>
      </c>
    </row>
    <row r="14" spans="1:4" ht="14.25" customHeight="1">
      <c r="A14" s="236" t="s">
        <v>353</v>
      </c>
      <c r="B14" s="239" t="s">
        <v>508</v>
      </c>
      <c r="C14" s="239"/>
      <c r="D14" s="239" t="s">
        <v>352</v>
      </c>
    </row>
    <row r="15" spans="1:4" ht="14.25" customHeight="1">
      <c r="A15" s="236" t="s">
        <v>486</v>
      </c>
      <c r="B15" s="239" t="s">
        <v>509</v>
      </c>
      <c r="C15" s="239"/>
      <c r="D15" s="239" t="s">
        <v>349</v>
      </c>
    </row>
    <row r="16" spans="1:4" ht="14.25" customHeight="1">
      <c r="A16" s="236" t="s">
        <v>372</v>
      </c>
      <c r="B16" s="239" t="s">
        <v>510</v>
      </c>
      <c r="C16" s="239"/>
      <c r="D16" s="239" t="s">
        <v>349</v>
      </c>
    </row>
    <row r="17" spans="1:4" ht="14.25" customHeight="1">
      <c r="A17" s="236" t="s">
        <v>374</v>
      </c>
      <c r="B17" s="239" t="s">
        <v>511</v>
      </c>
      <c r="C17" s="239"/>
      <c r="D17" s="239" t="s">
        <v>349</v>
      </c>
    </row>
    <row r="18" spans="1:4" ht="14.25" customHeight="1">
      <c r="A18" s="236" t="s">
        <v>330</v>
      </c>
      <c r="B18" s="239" t="s">
        <v>512</v>
      </c>
      <c r="C18" s="239"/>
      <c r="D18" s="239" t="s">
        <v>332</v>
      </c>
    </row>
    <row r="19" spans="1:4" ht="14.25" customHeight="1">
      <c r="A19" s="236" t="s">
        <v>402</v>
      </c>
      <c r="B19" s="239" t="s">
        <v>513</v>
      </c>
      <c r="C19" s="239"/>
      <c r="D19" s="239" t="s">
        <v>514</v>
      </c>
    </row>
    <row r="20" spans="1:4" ht="14.25" customHeight="1">
      <c r="A20" s="236" t="s">
        <v>400</v>
      </c>
      <c r="B20" s="239" t="s">
        <v>515</v>
      </c>
      <c r="C20" s="239"/>
      <c r="D20" s="239" t="s">
        <v>514</v>
      </c>
    </row>
    <row r="21" spans="1:4" ht="14.25" customHeight="1">
      <c r="A21" s="236" t="s">
        <v>516</v>
      </c>
      <c r="B21" s="239" t="s">
        <v>517</v>
      </c>
      <c r="C21" s="239"/>
      <c r="D21" s="239" t="s">
        <v>471</v>
      </c>
    </row>
    <row r="22" spans="1:4" ht="14.25" customHeight="1">
      <c r="A22" s="236" t="s">
        <v>518</v>
      </c>
      <c r="B22" s="239" t="s">
        <v>519</v>
      </c>
      <c r="C22" s="239"/>
      <c r="D22" s="239" t="s">
        <v>514</v>
      </c>
    </row>
    <row r="23" spans="1:4" ht="14.25" customHeight="1">
      <c r="A23" s="236" t="s">
        <v>324</v>
      </c>
      <c r="B23" s="239" t="s">
        <v>520</v>
      </c>
      <c r="C23" s="239"/>
      <c r="D23" s="239" t="s">
        <v>312</v>
      </c>
    </row>
    <row r="24" spans="1:4" ht="16.350000000000001" customHeight="1">
      <c r="A24" s="236" t="s">
        <v>326</v>
      </c>
      <c r="B24" s="239" t="s">
        <v>521</v>
      </c>
      <c r="C24" s="239"/>
      <c r="D24" s="239" t="s">
        <v>312</v>
      </c>
    </row>
    <row r="25" spans="1:4" ht="33.75" customHeight="1">
      <c r="A25" s="241" t="s">
        <v>522</v>
      </c>
      <c r="B25" s="242" t="s">
        <v>523</v>
      </c>
      <c r="C25" s="242"/>
      <c r="D25" s="244" t="s">
        <v>349</v>
      </c>
    </row>
    <row r="26" spans="1:4" ht="14.25" customHeight="1">
      <c r="A26" s="236" t="s">
        <v>350</v>
      </c>
      <c r="B26" s="239" t="s">
        <v>507</v>
      </c>
      <c r="C26" s="239"/>
      <c r="D26" s="239" t="s">
        <v>352</v>
      </c>
    </row>
    <row r="27" spans="1:4" ht="14.25" customHeight="1">
      <c r="A27" s="236" t="s">
        <v>353</v>
      </c>
      <c r="B27" s="239" t="s">
        <v>508</v>
      </c>
      <c r="C27" s="239"/>
      <c r="D27" s="239" t="s">
        <v>352</v>
      </c>
    </row>
    <row r="28" spans="1:4" ht="14.25" customHeight="1">
      <c r="A28" s="236" t="s">
        <v>486</v>
      </c>
      <c r="B28" s="239" t="s">
        <v>509</v>
      </c>
      <c r="C28" s="239"/>
      <c r="D28" s="239" t="s">
        <v>349</v>
      </c>
    </row>
    <row r="29" spans="1:4" ht="14.25" customHeight="1">
      <c r="A29" s="236" t="s">
        <v>372</v>
      </c>
      <c r="B29" s="239" t="s">
        <v>510</v>
      </c>
      <c r="C29" s="239"/>
      <c r="D29" s="239" t="s">
        <v>349</v>
      </c>
    </row>
    <row r="30" spans="1:4" ht="14.25" customHeight="1">
      <c r="A30" s="236" t="s">
        <v>374</v>
      </c>
      <c r="B30" s="239" t="s">
        <v>511</v>
      </c>
      <c r="C30" s="239"/>
      <c r="D30" s="239" t="s">
        <v>349</v>
      </c>
    </row>
    <row r="31" spans="1:4" ht="14.25" customHeight="1">
      <c r="A31" s="236" t="s">
        <v>330</v>
      </c>
      <c r="B31" s="239" t="s">
        <v>512</v>
      </c>
      <c r="C31" s="239"/>
      <c r="D31" s="239" t="s">
        <v>332</v>
      </c>
    </row>
    <row r="32" spans="1:4" ht="14.25" customHeight="1">
      <c r="A32" s="236" t="s">
        <v>402</v>
      </c>
      <c r="B32" s="239" t="s">
        <v>513</v>
      </c>
      <c r="C32" s="239"/>
      <c r="D32" s="239" t="s">
        <v>514</v>
      </c>
    </row>
    <row r="33" spans="1:4" ht="14.25" customHeight="1">
      <c r="A33" s="236" t="s">
        <v>400</v>
      </c>
      <c r="B33" s="239" t="s">
        <v>515</v>
      </c>
      <c r="C33" s="239"/>
      <c r="D33" s="239" t="s">
        <v>514</v>
      </c>
    </row>
    <row r="34" spans="1:4" ht="14.25" customHeight="1">
      <c r="A34" s="236" t="s">
        <v>490</v>
      </c>
      <c r="B34" s="239" t="s">
        <v>524</v>
      </c>
      <c r="C34" s="239"/>
      <c r="D34" s="239" t="s">
        <v>471</v>
      </c>
    </row>
    <row r="35" spans="1:4" ht="14.25" customHeight="1">
      <c r="A35" s="236" t="s">
        <v>518</v>
      </c>
      <c r="B35" s="239" t="s">
        <v>519</v>
      </c>
      <c r="C35" s="239"/>
      <c r="D35" s="239" t="s">
        <v>514</v>
      </c>
    </row>
    <row r="36" spans="1:4" ht="14.25" customHeight="1">
      <c r="A36" s="236" t="s">
        <v>324</v>
      </c>
      <c r="B36" s="239" t="s">
        <v>525</v>
      </c>
      <c r="C36" s="239"/>
      <c r="D36" s="239" t="s">
        <v>312</v>
      </c>
    </row>
    <row r="37" spans="1:4" ht="16.350000000000001" customHeight="1">
      <c r="A37" s="236" t="s">
        <v>326</v>
      </c>
      <c r="B37" s="239" t="s">
        <v>526</v>
      </c>
      <c r="C37" s="239"/>
      <c r="D37" s="239" t="s">
        <v>312</v>
      </c>
    </row>
    <row r="38" spans="1:4" ht="33.75" customHeight="1">
      <c r="A38" s="241" t="s">
        <v>527</v>
      </c>
      <c r="B38" s="242" t="s">
        <v>528</v>
      </c>
      <c r="C38" s="242"/>
      <c r="D38" s="244" t="s">
        <v>349</v>
      </c>
    </row>
    <row r="39" spans="1:4" ht="14.25" customHeight="1">
      <c r="A39" s="236" t="s">
        <v>372</v>
      </c>
      <c r="B39" s="239" t="s">
        <v>529</v>
      </c>
      <c r="C39" s="239"/>
      <c r="D39" s="239" t="s">
        <v>349</v>
      </c>
    </row>
    <row r="40" spans="1:4" ht="14.25" customHeight="1">
      <c r="A40" s="236" t="s">
        <v>330</v>
      </c>
      <c r="B40" s="239" t="s">
        <v>512</v>
      </c>
      <c r="C40" s="239"/>
      <c r="D40" s="239" t="s">
        <v>332</v>
      </c>
    </row>
    <row r="41" spans="1:4" ht="14.25" customHeight="1">
      <c r="A41" s="236" t="s">
        <v>500</v>
      </c>
      <c r="B41" s="239" t="s">
        <v>530</v>
      </c>
      <c r="C41" s="239"/>
      <c r="D41" s="239" t="s">
        <v>514</v>
      </c>
    </row>
    <row r="42" spans="1:4" ht="14.25" customHeight="1">
      <c r="A42" s="236" t="s">
        <v>400</v>
      </c>
      <c r="B42" s="239" t="s">
        <v>515</v>
      </c>
      <c r="C42" s="239"/>
      <c r="D42" s="239" t="s">
        <v>514</v>
      </c>
    </row>
    <row r="43" spans="1:4" ht="14.25" customHeight="1">
      <c r="A43" s="236" t="s">
        <v>324</v>
      </c>
      <c r="B43" s="239" t="s">
        <v>531</v>
      </c>
      <c r="C43" s="239"/>
      <c r="D43" s="239" t="s">
        <v>312</v>
      </c>
    </row>
    <row r="44" spans="1:4" ht="16.350000000000001" customHeight="1">
      <c r="A44" s="236" t="s">
        <v>326</v>
      </c>
      <c r="B44" s="239" t="s">
        <v>532</v>
      </c>
      <c r="C44" s="239"/>
      <c r="D44" s="239" t="s">
        <v>312</v>
      </c>
    </row>
    <row r="45" spans="1:4" ht="33.75" customHeight="1">
      <c r="A45" s="241" t="s">
        <v>533</v>
      </c>
      <c r="B45" s="242" t="s">
        <v>534</v>
      </c>
      <c r="C45" s="242"/>
      <c r="D45" s="244" t="s">
        <v>471</v>
      </c>
    </row>
    <row r="46" spans="1:4" ht="14.25" customHeight="1">
      <c r="A46" s="236" t="s">
        <v>518</v>
      </c>
      <c r="B46" s="239" t="s">
        <v>519</v>
      </c>
      <c r="C46" s="239"/>
      <c r="D46" s="239" t="s">
        <v>514</v>
      </c>
    </row>
    <row r="47" spans="1:4" ht="14.25" customHeight="1">
      <c r="A47" s="236" t="s">
        <v>324</v>
      </c>
      <c r="B47" s="239" t="s">
        <v>535</v>
      </c>
      <c r="C47" s="239"/>
      <c r="D47" s="239" t="s">
        <v>312</v>
      </c>
    </row>
    <row r="48" spans="1:4" ht="16.350000000000001" customHeight="1">
      <c r="A48" s="236" t="s">
        <v>326</v>
      </c>
      <c r="B48" s="239" t="s">
        <v>536</v>
      </c>
      <c r="C48" s="239"/>
      <c r="D48" s="239" t="s">
        <v>312</v>
      </c>
    </row>
    <row r="49" spans="1:4" ht="33.75" customHeight="1">
      <c r="A49" s="241" t="s">
        <v>537</v>
      </c>
      <c r="B49" s="242" t="s">
        <v>538</v>
      </c>
      <c r="C49" s="242"/>
      <c r="D49" s="244" t="s">
        <v>349</v>
      </c>
    </row>
    <row r="50" spans="1:4" ht="14.25" customHeight="1">
      <c r="A50" s="236" t="s">
        <v>350</v>
      </c>
      <c r="B50" s="239" t="s">
        <v>507</v>
      </c>
      <c r="C50" s="239"/>
      <c r="D50" s="239" t="s">
        <v>352</v>
      </c>
    </row>
    <row r="51" spans="1:4" ht="14.25" customHeight="1">
      <c r="A51" s="236" t="s">
        <v>353</v>
      </c>
      <c r="B51" s="239" t="s">
        <v>508</v>
      </c>
      <c r="C51" s="239"/>
      <c r="D51" s="239" t="s">
        <v>352</v>
      </c>
    </row>
    <row r="52" spans="1:4" ht="14.25" customHeight="1">
      <c r="A52" s="236" t="s">
        <v>486</v>
      </c>
      <c r="B52" s="239" t="s">
        <v>509</v>
      </c>
      <c r="C52" s="239"/>
      <c r="D52" s="239" t="s">
        <v>349</v>
      </c>
    </row>
    <row r="53" spans="1:4" ht="14.25" customHeight="1">
      <c r="A53" s="236" t="s">
        <v>372</v>
      </c>
      <c r="B53" s="239" t="s">
        <v>529</v>
      </c>
      <c r="C53" s="239"/>
      <c r="D53" s="239" t="s">
        <v>349</v>
      </c>
    </row>
    <row r="54" spans="1:4" ht="14.25" customHeight="1">
      <c r="A54" s="236" t="s">
        <v>324</v>
      </c>
      <c r="B54" s="239" t="s">
        <v>539</v>
      </c>
      <c r="C54" s="239"/>
      <c r="D54" s="239" t="s">
        <v>312</v>
      </c>
    </row>
    <row r="55" spans="1:4" ht="14.25" customHeight="1">
      <c r="A55" s="236" t="s">
        <v>326</v>
      </c>
      <c r="B55" s="239" t="s">
        <v>540</v>
      </c>
      <c r="C55" s="239"/>
      <c r="D55" s="239" t="s">
        <v>312</v>
      </c>
    </row>
    <row r="401" spans="5:5">
      <c r="E401" s="235" t="str">
        <f>Losas!B2</f>
        <v>ARENA COMUN                   0.522000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topLeftCell="A30" workbookViewId="0">
      <selection activeCell="C41" sqref="C41"/>
    </sheetView>
  </sheetViews>
  <sheetFormatPr defaultColWidth="8" defaultRowHeight="12.75"/>
  <cols>
    <col min="1" max="1" width="9.85546875" style="235" customWidth="1"/>
    <col min="2" max="2" width="43" style="235" customWidth="1"/>
    <col min="3" max="4" width="13.140625" style="235" customWidth="1"/>
    <col min="5" max="16384" width="8" style="235"/>
  </cols>
  <sheetData>
    <row r="1" spans="1:4" ht="14.25" customHeight="1">
      <c r="A1" s="232" t="s">
        <v>541</v>
      </c>
      <c r="B1" s="233" t="s">
        <v>542</v>
      </c>
      <c r="C1" s="443"/>
      <c r="D1" s="443"/>
    </row>
    <row r="2" spans="1:4" ht="14.25" customHeight="1">
      <c r="A2" s="236" t="s">
        <v>543</v>
      </c>
      <c r="B2" s="237" t="s">
        <v>544</v>
      </c>
      <c r="C2" s="238">
        <v>1.1000000000000001</v>
      </c>
      <c r="D2" s="239" t="s">
        <v>332</v>
      </c>
    </row>
    <row r="3" spans="1:4" ht="14.25" customHeight="1">
      <c r="A3" s="236" t="s">
        <v>397</v>
      </c>
      <c r="B3" s="237" t="s">
        <v>398</v>
      </c>
      <c r="C3" s="238">
        <v>4.0999999999999996</v>
      </c>
      <c r="D3" s="239" t="s">
        <v>514</v>
      </c>
    </row>
    <row r="4" spans="1:4" ht="14.25" customHeight="1">
      <c r="A4" s="236" t="s">
        <v>545</v>
      </c>
      <c r="B4" s="237" t="s">
        <v>546</v>
      </c>
      <c r="C4" s="238">
        <v>1.05</v>
      </c>
      <c r="D4" s="239" t="s">
        <v>332</v>
      </c>
    </row>
    <row r="5" spans="1:4" ht="14.25" customHeight="1">
      <c r="A5" s="236" t="s">
        <v>547</v>
      </c>
      <c r="B5" s="237" t="s">
        <v>548</v>
      </c>
      <c r="C5" s="238">
        <v>1.05</v>
      </c>
      <c r="D5" s="239" t="s">
        <v>332</v>
      </c>
    </row>
    <row r="6" spans="1:4" ht="14.25" customHeight="1">
      <c r="A6" s="236" t="s">
        <v>374</v>
      </c>
      <c r="B6" s="237" t="s">
        <v>375</v>
      </c>
      <c r="C6" s="238">
        <v>0.2</v>
      </c>
      <c r="D6" s="239" t="s">
        <v>349</v>
      </c>
    </row>
    <row r="7" spans="1:4" ht="14.25" customHeight="1">
      <c r="A7" s="236" t="s">
        <v>549</v>
      </c>
      <c r="B7" s="237" t="s">
        <v>550</v>
      </c>
      <c r="C7" s="238">
        <v>14</v>
      </c>
      <c r="D7" s="239" t="s">
        <v>471</v>
      </c>
    </row>
    <row r="8" spans="1:4" ht="14.25" customHeight="1">
      <c r="A8" s="236" t="s">
        <v>324</v>
      </c>
      <c r="B8" s="237" t="s">
        <v>325</v>
      </c>
      <c r="C8" s="238">
        <v>1.7</v>
      </c>
      <c r="D8" s="239" t="s">
        <v>312</v>
      </c>
    </row>
    <row r="9" spans="1:4" ht="16.7" customHeight="1">
      <c r="A9" s="236" t="s">
        <v>326</v>
      </c>
      <c r="B9" s="237" t="s">
        <v>327</v>
      </c>
      <c r="C9" s="238">
        <v>2.2999999999999998</v>
      </c>
      <c r="D9" s="239" t="s">
        <v>312</v>
      </c>
    </row>
    <row r="10" spans="1:4" ht="16.7" customHeight="1">
      <c r="A10" s="232" t="s">
        <v>551</v>
      </c>
      <c r="B10" s="233" t="s">
        <v>552</v>
      </c>
      <c r="C10" s="240"/>
      <c r="D10" s="240"/>
    </row>
    <row r="11" spans="1:4" ht="14.25" customHeight="1">
      <c r="A11" s="236" t="s">
        <v>397</v>
      </c>
      <c r="B11" s="237" t="s">
        <v>398</v>
      </c>
      <c r="C11" s="238">
        <v>4.0999999999999996</v>
      </c>
      <c r="D11" s="239" t="s">
        <v>514</v>
      </c>
    </row>
    <row r="12" spans="1:4" ht="14.25" customHeight="1">
      <c r="A12" s="236" t="s">
        <v>543</v>
      </c>
      <c r="B12" s="237" t="s">
        <v>544</v>
      </c>
      <c r="C12" s="238">
        <v>1.1000000000000001</v>
      </c>
      <c r="D12" s="239" t="s">
        <v>332</v>
      </c>
    </row>
    <row r="13" spans="1:4" ht="14.25" customHeight="1">
      <c r="A13" s="236" t="s">
        <v>500</v>
      </c>
      <c r="B13" s="237" t="s">
        <v>553</v>
      </c>
      <c r="C13" s="238">
        <v>1.7</v>
      </c>
      <c r="D13" s="239" t="s">
        <v>514</v>
      </c>
    </row>
    <row r="14" spans="1:4" ht="14.25" customHeight="1">
      <c r="A14" s="236" t="s">
        <v>545</v>
      </c>
      <c r="B14" s="237" t="s">
        <v>546</v>
      </c>
      <c r="C14" s="238">
        <v>1.05</v>
      </c>
      <c r="D14" s="239" t="s">
        <v>332</v>
      </c>
    </row>
    <row r="15" spans="1:4" ht="14.25" customHeight="1">
      <c r="A15" s="236" t="s">
        <v>547</v>
      </c>
      <c r="B15" s="237" t="s">
        <v>548</v>
      </c>
      <c r="C15" s="238">
        <v>1.05</v>
      </c>
      <c r="D15" s="239" t="s">
        <v>332</v>
      </c>
    </row>
    <row r="16" spans="1:4" ht="14.25" customHeight="1">
      <c r="A16" s="236" t="s">
        <v>374</v>
      </c>
      <c r="B16" s="237" t="s">
        <v>375</v>
      </c>
      <c r="C16" s="238">
        <v>0.2</v>
      </c>
      <c r="D16" s="239" t="s">
        <v>349</v>
      </c>
    </row>
    <row r="17" spans="1:4" ht="14.25" customHeight="1">
      <c r="A17" s="236" t="s">
        <v>549</v>
      </c>
      <c r="B17" s="237" t="s">
        <v>550</v>
      </c>
      <c r="C17" s="238">
        <v>14</v>
      </c>
      <c r="D17" s="239" t="s">
        <v>471</v>
      </c>
    </row>
    <row r="18" spans="1:4" ht="14.25" customHeight="1">
      <c r="A18" s="236" t="s">
        <v>324</v>
      </c>
      <c r="B18" s="237" t="s">
        <v>325</v>
      </c>
      <c r="C18" s="238">
        <v>2</v>
      </c>
      <c r="D18" s="239" t="s">
        <v>312</v>
      </c>
    </row>
    <row r="19" spans="1:4" ht="16.350000000000001" customHeight="1">
      <c r="A19" s="236" t="s">
        <v>326</v>
      </c>
      <c r="B19" s="237" t="s">
        <v>327</v>
      </c>
      <c r="C19" s="238">
        <v>2.2999999999999998</v>
      </c>
      <c r="D19" s="239" t="s">
        <v>312</v>
      </c>
    </row>
    <row r="20" spans="1:4" ht="16.5" customHeight="1">
      <c r="A20" s="232" t="s">
        <v>554</v>
      </c>
      <c r="B20" s="233" t="s">
        <v>555</v>
      </c>
      <c r="C20" s="240"/>
      <c r="D20" s="240"/>
    </row>
    <row r="21" spans="1:4" ht="14.25" customHeight="1">
      <c r="A21" s="236" t="s">
        <v>374</v>
      </c>
      <c r="B21" s="237" t="s">
        <v>375</v>
      </c>
      <c r="C21" s="238">
        <v>0.1</v>
      </c>
      <c r="D21" s="239" t="s">
        <v>349</v>
      </c>
    </row>
    <row r="22" spans="1:4" ht="14.25" customHeight="1">
      <c r="A22" s="236" t="s">
        <v>450</v>
      </c>
      <c r="B22" s="237" t="s">
        <v>451</v>
      </c>
      <c r="C22" s="238">
        <v>2.1</v>
      </c>
      <c r="D22" s="239" t="s">
        <v>514</v>
      </c>
    </row>
    <row r="23" spans="1:4" ht="14.25" customHeight="1">
      <c r="A23" s="236" t="s">
        <v>556</v>
      </c>
      <c r="B23" s="237" t="s">
        <v>557</v>
      </c>
      <c r="C23" s="238">
        <v>1.0640000000000001</v>
      </c>
      <c r="D23" s="239" t="s">
        <v>332</v>
      </c>
    </row>
    <row r="24" spans="1:4" ht="14.25" customHeight="1">
      <c r="A24" s="236" t="s">
        <v>324</v>
      </c>
      <c r="B24" s="237" t="s">
        <v>325</v>
      </c>
      <c r="C24" s="238">
        <v>0.8</v>
      </c>
      <c r="D24" s="239" t="s">
        <v>312</v>
      </c>
    </row>
    <row r="25" spans="1:4" ht="16.350000000000001" customHeight="1">
      <c r="A25" s="236" t="s">
        <v>326</v>
      </c>
      <c r="B25" s="237" t="s">
        <v>327</v>
      </c>
      <c r="C25" s="238">
        <v>0.9</v>
      </c>
      <c r="D25" s="239" t="s">
        <v>312</v>
      </c>
    </row>
    <row r="26" spans="1:4" ht="16.5" customHeight="1">
      <c r="A26" s="232" t="s">
        <v>558</v>
      </c>
      <c r="B26" s="233" t="s">
        <v>559</v>
      </c>
      <c r="C26" s="240"/>
      <c r="D26" s="240"/>
    </row>
    <row r="27" spans="1:4" ht="14.25" customHeight="1">
      <c r="A27" s="236" t="s">
        <v>560</v>
      </c>
      <c r="B27" s="237" t="s">
        <v>561</v>
      </c>
      <c r="C27" s="238">
        <v>1.05</v>
      </c>
      <c r="D27" s="239" t="s">
        <v>332</v>
      </c>
    </row>
    <row r="28" spans="1:4" ht="14.25" customHeight="1">
      <c r="A28" s="236"/>
      <c r="B28" s="237" t="s">
        <v>562</v>
      </c>
      <c r="C28" s="238">
        <v>0.8</v>
      </c>
      <c r="D28" s="239" t="s">
        <v>563</v>
      </c>
    </row>
    <row r="29" spans="1:4" ht="14.25" customHeight="1">
      <c r="A29" s="236" t="s">
        <v>326</v>
      </c>
      <c r="B29" s="237" t="s">
        <v>327</v>
      </c>
      <c r="C29" s="238">
        <v>0.15</v>
      </c>
      <c r="D29" s="239" t="s">
        <v>312</v>
      </c>
    </row>
    <row r="30" spans="1:4" ht="16.350000000000001" customHeight="1">
      <c r="A30" s="236" t="s">
        <v>324</v>
      </c>
      <c r="B30" s="237" t="s">
        <v>325</v>
      </c>
      <c r="C30" s="238">
        <v>0.15</v>
      </c>
      <c r="D30" s="239" t="s">
        <v>312</v>
      </c>
    </row>
    <row r="31" spans="1:4" ht="16.5" customHeight="1">
      <c r="A31" s="232" t="s">
        <v>564</v>
      </c>
      <c r="B31" s="233" t="s">
        <v>565</v>
      </c>
      <c r="C31" s="240"/>
      <c r="D31" s="240"/>
    </row>
    <row r="32" spans="1:4" ht="14.25" customHeight="1">
      <c r="A32" s="236" t="s">
        <v>347</v>
      </c>
      <c r="B32" s="237" t="s">
        <v>348</v>
      </c>
      <c r="C32" s="238">
        <v>15</v>
      </c>
      <c r="D32" s="239" t="s">
        <v>349</v>
      </c>
    </row>
    <row r="33" spans="1:4" ht="14.25" customHeight="1">
      <c r="A33" s="236" t="s">
        <v>350</v>
      </c>
      <c r="B33" s="237" t="s">
        <v>351</v>
      </c>
      <c r="C33" s="238">
        <v>0.03</v>
      </c>
      <c r="D33" s="239" t="s">
        <v>352</v>
      </c>
    </row>
    <row r="34" spans="1:4" ht="14.25" customHeight="1">
      <c r="A34" s="236" t="s">
        <v>566</v>
      </c>
      <c r="B34" s="237" t="s">
        <v>567</v>
      </c>
      <c r="C34" s="238">
        <v>0.105</v>
      </c>
      <c r="D34" s="239" t="s">
        <v>352</v>
      </c>
    </row>
    <row r="35" spans="1:4" ht="14.25" customHeight="1">
      <c r="A35" s="236" t="s">
        <v>324</v>
      </c>
      <c r="B35" s="237" t="s">
        <v>325</v>
      </c>
      <c r="C35" s="238">
        <v>0.15</v>
      </c>
      <c r="D35" s="239" t="s">
        <v>312</v>
      </c>
    </row>
    <row r="36" spans="1:4" ht="16.350000000000001" customHeight="1">
      <c r="A36" s="236" t="s">
        <v>326</v>
      </c>
      <c r="B36" s="237" t="s">
        <v>327</v>
      </c>
      <c r="C36" s="238">
        <v>0.45</v>
      </c>
      <c r="D36" s="239" t="s">
        <v>312</v>
      </c>
    </row>
    <row r="37" spans="1:4" ht="16.5" customHeight="1">
      <c r="A37" s="236" t="s">
        <v>568</v>
      </c>
      <c r="B37" s="233" t="s">
        <v>569</v>
      </c>
      <c r="C37" s="240"/>
      <c r="D37" s="240"/>
    </row>
    <row r="38" spans="1:4" ht="14.25" customHeight="1">
      <c r="A38" s="236" t="s">
        <v>357</v>
      </c>
      <c r="B38" s="237" t="s">
        <v>358</v>
      </c>
      <c r="C38" s="238">
        <v>3.1</v>
      </c>
      <c r="D38" s="239" t="s">
        <v>349</v>
      </c>
    </row>
    <row r="39" spans="1:4" ht="14.25" customHeight="1">
      <c r="A39" s="236" t="s">
        <v>347</v>
      </c>
      <c r="B39" s="237" t="s">
        <v>348</v>
      </c>
      <c r="C39" s="238">
        <v>1.55</v>
      </c>
      <c r="D39" s="239" t="s">
        <v>349</v>
      </c>
    </row>
    <row r="40" spans="1:4" ht="14.25" customHeight="1">
      <c r="A40" s="236" t="s">
        <v>350</v>
      </c>
      <c r="B40" s="237" t="s">
        <v>351</v>
      </c>
      <c r="C40" s="238">
        <v>0.04</v>
      </c>
      <c r="D40" s="239" t="s">
        <v>352</v>
      </c>
    </row>
    <row r="41" spans="1:4" ht="14.25" customHeight="1">
      <c r="A41" s="236" t="s">
        <v>570</v>
      </c>
      <c r="B41" s="237" t="s">
        <v>571</v>
      </c>
      <c r="C41" s="238">
        <v>1.05</v>
      </c>
      <c r="D41" s="239" t="s">
        <v>332</v>
      </c>
    </row>
    <row r="42" spans="1:4" ht="14.25" customHeight="1">
      <c r="A42" s="236" t="s">
        <v>324</v>
      </c>
      <c r="B42" s="237" t="s">
        <v>325</v>
      </c>
      <c r="C42" s="238">
        <v>1.4</v>
      </c>
      <c r="D42" s="239" t="s">
        <v>312</v>
      </c>
    </row>
    <row r="43" spans="1:4" ht="16.350000000000001" customHeight="1">
      <c r="A43" s="236" t="s">
        <v>326</v>
      </c>
      <c r="B43" s="237" t="s">
        <v>327</v>
      </c>
      <c r="C43" s="238">
        <v>0.9</v>
      </c>
      <c r="D43" s="239" t="s">
        <v>312</v>
      </c>
    </row>
    <row r="44" spans="1:4" ht="16.5" customHeight="1">
      <c r="A44" s="232" t="s">
        <v>572</v>
      </c>
      <c r="B44" s="233" t="s">
        <v>573</v>
      </c>
      <c r="C44" s="240"/>
      <c r="D44" s="240"/>
    </row>
    <row r="45" spans="1:4" ht="14.25" customHeight="1">
      <c r="A45" s="236" t="s">
        <v>347</v>
      </c>
      <c r="B45" s="237" t="s">
        <v>348</v>
      </c>
      <c r="C45" s="238">
        <v>1.6</v>
      </c>
      <c r="D45" s="239" t="s">
        <v>349</v>
      </c>
    </row>
    <row r="46" spans="1:4" ht="14.25" customHeight="1">
      <c r="A46" s="236" t="s">
        <v>357</v>
      </c>
      <c r="B46" s="237" t="s">
        <v>358</v>
      </c>
      <c r="C46" s="238">
        <v>3.1</v>
      </c>
      <c r="D46" s="239" t="s">
        <v>349</v>
      </c>
    </row>
    <row r="47" spans="1:4" ht="14.25" customHeight="1">
      <c r="A47" s="236" t="s">
        <v>350</v>
      </c>
      <c r="B47" s="237" t="s">
        <v>351</v>
      </c>
      <c r="C47" s="238">
        <v>0.04</v>
      </c>
      <c r="D47" s="239" t="s">
        <v>352</v>
      </c>
    </row>
    <row r="48" spans="1:4" ht="14.25" customHeight="1">
      <c r="A48" s="236" t="s">
        <v>574</v>
      </c>
      <c r="B48" s="237" t="s">
        <v>575</v>
      </c>
      <c r="C48" s="238">
        <v>1.05</v>
      </c>
      <c r="D48" s="239" t="s">
        <v>332</v>
      </c>
    </row>
    <row r="49" spans="1:4" ht="14.25" customHeight="1">
      <c r="A49" s="236" t="s">
        <v>326</v>
      </c>
      <c r="B49" s="237" t="s">
        <v>327</v>
      </c>
      <c r="C49" s="238">
        <v>1.2</v>
      </c>
      <c r="D49" s="239" t="s">
        <v>312</v>
      </c>
    </row>
    <row r="50" spans="1:4" ht="16.350000000000001" customHeight="1">
      <c r="A50" s="236" t="s">
        <v>324</v>
      </c>
      <c r="B50" s="237" t="s">
        <v>325</v>
      </c>
      <c r="C50" s="238">
        <v>1.2</v>
      </c>
      <c r="D50" s="239" t="s">
        <v>312</v>
      </c>
    </row>
    <row r="51" spans="1:4" ht="33.75" customHeight="1">
      <c r="A51" s="241" t="s">
        <v>576</v>
      </c>
      <c r="B51" s="242" t="s">
        <v>577</v>
      </c>
      <c r="C51" s="243">
        <v>3</v>
      </c>
      <c r="D51" s="244" t="s">
        <v>349</v>
      </c>
    </row>
    <row r="52" spans="1:4" ht="14.25" customHeight="1">
      <c r="A52" s="234"/>
      <c r="B52" s="237" t="s">
        <v>578</v>
      </c>
      <c r="C52" s="238">
        <v>1.05</v>
      </c>
      <c r="D52" s="239" t="s">
        <v>332</v>
      </c>
    </row>
    <row r="53" spans="1:4" ht="14.25" customHeight="1">
      <c r="A53" s="236" t="s">
        <v>324</v>
      </c>
      <c r="B53" s="237" t="s">
        <v>325</v>
      </c>
      <c r="C53" s="238">
        <v>1.6</v>
      </c>
      <c r="D53" s="239" t="s">
        <v>312</v>
      </c>
    </row>
    <row r="54" spans="1:4" ht="14.25" customHeight="1">
      <c r="A54" s="236" t="s">
        <v>326</v>
      </c>
      <c r="B54" s="237" t="s">
        <v>327</v>
      </c>
      <c r="C54" s="238">
        <v>1.1000000000000001</v>
      </c>
      <c r="D54" s="239" t="s">
        <v>312</v>
      </c>
    </row>
  </sheetData>
  <mergeCells count="1">
    <mergeCell ref="C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9"/>
  <sheetViews>
    <sheetView topLeftCell="A46" workbookViewId="0">
      <selection activeCell="C18" sqref="C18"/>
    </sheetView>
  </sheetViews>
  <sheetFormatPr defaultColWidth="8" defaultRowHeight="12.75"/>
  <cols>
    <col min="1" max="1" width="9.85546875" style="235" customWidth="1"/>
    <col min="2" max="2" width="39.42578125" style="235" customWidth="1"/>
    <col min="3" max="3" width="16.7109375" style="235" customWidth="1"/>
    <col min="4" max="4" width="13.140625" style="235" customWidth="1"/>
    <col min="5" max="16384" width="8" style="235"/>
  </cols>
  <sheetData>
    <row r="1" spans="1:4" ht="14.25" customHeight="1">
      <c r="A1" s="232" t="s">
        <v>579</v>
      </c>
      <c r="B1" s="233" t="s">
        <v>580</v>
      </c>
      <c r="C1" s="234"/>
      <c r="D1" s="234"/>
    </row>
    <row r="2" spans="1:4" ht="14.25" customHeight="1">
      <c r="A2" s="236" t="s">
        <v>347</v>
      </c>
      <c r="B2" s="237" t="s">
        <v>348</v>
      </c>
      <c r="C2" s="238">
        <v>5</v>
      </c>
      <c r="D2" s="239" t="s">
        <v>349</v>
      </c>
    </row>
    <row r="3" spans="1:4" ht="14.25" customHeight="1">
      <c r="A3" s="236" t="s">
        <v>357</v>
      </c>
      <c r="B3" s="237" t="s">
        <v>358</v>
      </c>
      <c r="C3" s="238">
        <v>4.5</v>
      </c>
      <c r="D3" s="239" t="s">
        <v>349</v>
      </c>
    </row>
    <row r="4" spans="1:4" ht="14.25" customHeight="1">
      <c r="A4" s="236" t="s">
        <v>350</v>
      </c>
      <c r="B4" s="237" t="s">
        <v>351</v>
      </c>
      <c r="C4" s="238">
        <v>0.02</v>
      </c>
      <c r="D4" s="239" t="s">
        <v>352</v>
      </c>
    </row>
    <row r="5" spans="1:4" ht="14.25" customHeight="1">
      <c r="A5" s="236" t="s">
        <v>570</v>
      </c>
      <c r="B5" s="237" t="s">
        <v>571</v>
      </c>
      <c r="C5" s="238">
        <v>1.05</v>
      </c>
      <c r="D5" s="239" t="s">
        <v>332</v>
      </c>
    </row>
    <row r="6" spans="1:4" ht="14.25" customHeight="1">
      <c r="A6" s="236" t="s">
        <v>324</v>
      </c>
      <c r="B6" s="237" t="s">
        <v>325</v>
      </c>
      <c r="C6" s="238">
        <v>1.3</v>
      </c>
      <c r="D6" s="239" t="s">
        <v>312</v>
      </c>
    </row>
    <row r="7" spans="1:4" ht="16.350000000000001" customHeight="1">
      <c r="A7" s="236" t="s">
        <v>326</v>
      </c>
      <c r="B7" s="237" t="s">
        <v>327</v>
      </c>
      <c r="C7" s="238">
        <v>1</v>
      </c>
      <c r="D7" s="239" t="s">
        <v>312</v>
      </c>
    </row>
    <row r="8" spans="1:4" ht="16.5" customHeight="1">
      <c r="A8" s="232" t="s">
        <v>581</v>
      </c>
      <c r="B8" s="233" t="s">
        <v>582</v>
      </c>
      <c r="C8" s="240"/>
      <c r="D8" s="240"/>
    </row>
    <row r="9" spans="1:4" ht="14.25" customHeight="1">
      <c r="A9" s="236" t="s">
        <v>347</v>
      </c>
      <c r="B9" s="237" t="s">
        <v>348</v>
      </c>
      <c r="C9" s="238">
        <v>0.5</v>
      </c>
      <c r="D9" s="239" t="s">
        <v>583</v>
      </c>
    </row>
    <row r="10" spans="1:4" ht="14.25" customHeight="1">
      <c r="A10" s="236" t="s">
        <v>357</v>
      </c>
      <c r="B10" s="237" t="s">
        <v>358</v>
      </c>
      <c r="C10" s="238">
        <v>0.95</v>
      </c>
      <c r="D10" s="239" t="s">
        <v>583</v>
      </c>
    </row>
    <row r="11" spans="1:4" ht="14.25" customHeight="1">
      <c r="A11" s="236" t="s">
        <v>350</v>
      </c>
      <c r="B11" s="237" t="s">
        <v>351</v>
      </c>
      <c r="C11" s="238">
        <v>0.01</v>
      </c>
      <c r="D11" s="239" t="s">
        <v>584</v>
      </c>
    </row>
    <row r="12" spans="1:4" ht="14.25" customHeight="1">
      <c r="A12" s="236" t="s">
        <v>585</v>
      </c>
      <c r="B12" s="237" t="s">
        <v>586</v>
      </c>
      <c r="C12" s="238">
        <v>5.25</v>
      </c>
      <c r="D12" s="239" t="s">
        <v>587</v>
      </c>
    </row>
    <row r="13" spans="1:4" ht="14.25" customHeight="1">
      <c r="A13" s="236" t="s">
        <v>326</v>
      </c>
      <c r="B13" s="237" t="s">
        <v>327</v>
      </c>
      <c r="C13" s="238">
        <v>1</v>
      </c>
      <c r="D13" s="239" t="s">
        <v>588</v>
      </c>
    </row>
    <row r="14" spans="1:4" ht="16.350000000000001" customHeight="1">
      <c r="A14" s="236" t="s">
        <v>324</v>
      </c>
      <c r="B14" s="237" t="s">
        <v>325</v>
      </c>
      <c r="C14" s="238">
        <v>0.5</v>
      </c>
      <c r="D14" s="239" t="s">
        <v>588</v>
      </c>
    </row>
    <row r="15" spans="1:4" ht="16.5" customHeight="1">
      <c r="A15" s="232" t="s">
        <v>589</v>
      </c>
      <c r="B15" s="233" t="s">
        <v>590</v>
      </c>
      <c r="C15" s="240"/>
      <c r="D15" s="240"/>
    </row>
    <row r="16" spans="1:4" ht="14.25" customHeight="1">
      <c r="A16" s="236" t="s">
        <v>347</v>
      </c>
      <c r="B16" s="237" t="s">
        <v>348</v>
      </c>
      <c r="C16" s="238">
        <v>2.7</v>
      </c>
      <c r="D16" s="239" t="s">
        <v>349</v>
      </c>
    </row>
    <row r="17" spans="1:4" ht="14.25" customHeight="1">
      <c r="A17" s="236" t="s">
        <v>357</v>
      </c>
      <c r="B17" s="237" t="s">
        <v>358</v>
      </c>
      <c r="C17" s="238">
        <v>2.7</v>
      </c>
      <c r="D17" s="239" t="s">
        <v>349</v>
      </c>
    </row>
    <row r="18" spans="1:4" ht="14.25" customHeight="1">
      <c r="A18" s="236" t="s">
        <v>350</v>
      </c>
      <c r="B18" s="237" t="s">
        <v>351</v>
      </c>
      <c r="C18" s="238">
        <v>0.04</v>
      </c>
      <c r="D18" s="239" t="s">
        <v>352</v>
      </c>
    </row>
    <row r="19" spans="1:4" ht="14.25" customHeight="1">
      <c r="A19" s="236" t="s">
        <v>324</v>
      </c>
      <c r="B19" s="237" t="s">
        <v>325</v>
      </c>
      <c r="C19" s="238">
        <v>1.2</v>
      </c>
      <c r="D19" s="239" t="s">
        <v>312</v>
      </c>
    </row>
    <row r="20" spans="1:4" ht="16.350000000000001" customHeight="1">
      <c r="A20" s="236" t="s">
        <v>326</v>
      </c>
      <c r="B20" s="237" t="s">
        <v>327</v>
      </c>
      <c r="C20" s="238">
        <v>1</v>
      </c>
      <c r="D20" s="239" t="s">
        <v>312</v>
      </c>
    </row>
    <row r="21" spans="1:4" ht="16.5" customHeight="1">
      <c r="A21" s="232" t="s">
        <v>591</v>
      </c>
      <c r="B21" s="233" t="s">
        <v>592</v>
      </c>
      <c r="C21" s="240"/>
      <c r="D21" s="240"/>
    </row>
    <row r="22" spans="1:4" ht="14.25" customHeight="1">
      <c r="A22" s="236" t="s">
        <v>347</v>
      </c>
      <c r="B22" s="237" t="s">
        <v>348</v>
      </c>
      <c r="C22" s="238">
        <v>0.62</v>
      </c>
      <c r="D22" s="239" t="s">
        <v>349</v>
      </c>
    </row>
    <row r="23" spans="1:4" ht="14.25" customHeight="1">
      <c r="A23" s="236" t="s">
        <v>357</v>
      </c>
      <c r="B23" s="237" t="s">
        <v>358</v>
      </c>
      <c r="C23" s="238">
        <v>0.62</v>
      </c>
      <c r="D23" s="239" t="s">
        <v>349</v>
      </c>
    </row>
    <row r="24" spans="1:4" ht="14.25" customHeight="1">
      <c r="A24" s="236" t="s">
        <v>593</v>
      </c>
      <c r="B24" s="237" t="s">
        <v>594</v>
      </c>
      <c r="C24" s="238">
        <v>0.01</v>
      </c>
      <c r="D24" s="239" t="s">
        <v>352</v>
      </c>
    </row>
    <row r="25" spans="1:4" ht="14.25" customHeight="1">
      <c r="A25" s="236" t="s">
        <v>324</v>
      </c>
      <c r="B25" s="237" t="s">
        <v>325</v>
      </c>
      <c r="C25" s="238">
        <v>0.5</v>
      </c>
      <c r="D25" s="239" t="s">
        <v>312</v>
      </c>
    </row>
    <row r="26" spans="1:4" ht="16.350000000000001" customHeight="1">
      <c r="A26" s="236" t="s">
        <v>326</v>
      </c>
      <c r="B26" s="237" t="s">
        <v>327</v>
      </c>
      <c r="C26" s="238">
        <v>0.3</v>
      </c>
      <c r="D26" s="239" t="s">
        <v>312</v>
      </c>
    </row>
    <row r="27" spans="1:4" ht="16.5" customHeight="1">
      <c r="A27" s="232" t="s">
        <v>595</v>
      </c>
      <c r="B27" s="233" t="s">
        <v>596</v>
      </c>
      <c r="C27" s="240"/>
      <c r="D27" s="240"/>
    </row>
    <row r="28" spans="1:4" ht="14.25" customHeight="1">
      <c r="A28" s="236" t="s">
        <v>347</v>
      </c>
      <c r="B28" s="237" t="s">
        <v>348</v>
      </c>
      <c r="C28" s="238">
        <v>4</v>
      </c>
      <c r="D28" s="239" t="s">
        <v>349</v>
      </c>
    </row>
    <row r="29" spans="1:4" ht="14.25" customHeight="1">
      <c r="A29" s="236" t="s">
        <v>357</v>
      </c>
      <c r="B29" s="237" t="s">
        <v>358</v>
      </c>
      <c r="C29" s="238">
        <v>2</v>
      </c>
      <c r="D29" s="239" t="s">
        <v>349</v>
      </c>
    </row>
    <row r="30" spans="1:4" ht="14.25" customHeight="1">
      <c r="A30" s="236" t="s">
        <v>350</v>
      </c>
      <c r="B30" s="237" t="s">
        <v>351</v>
      </c>
      <c r="C30" s="238">
        <v>2.5000000000000001E-2</v>
      </c>
      <c r="D30" s="239" t="s">
        <v>352</v>
      </c>
    </row>
    <row r="31" spans="1:4" ht="14.25" customHeight="1">
      <c r="A31" s="236" t="s">
        <v>597</v>
      </c>
      <c r="B31" s="237" t="s">
        <v>598</v>
      </c>
      <c r="C31" s="238">
        <v>7</v>
      </c>
      <c r="D31" s="239" t="s">
        <v>349</v>
      </c>
    </row>
    <row r="32" spans="1:4" ht="14.25" customHeight="1">
      <c r="A32" s="236" t="s">
        <v>324</v>
      </c>
      <c r="B32" s="237" t="s">
        <v>325</v>
      </c>
      <c r="C32" s="238">
        <v>1.6</v>
      </c>
      <c r="D32" s="239" t="s">
        <v>312</v>
      </c>
    </row>
    <row r="33" spans="1:4" ht="16.7" customHeight="1">
      <c r="A33" s="236" t="s">
        <v>326</v>
      </c>
      <c r="B33" s="237" t="s">
        <v>327</v>
      </c>
      <c r="C33" s="238">
        <v>0.9</v>
      </c>
      <c r="D33" s="239" t="s">
        <v>312</v>
      </c>
    </row>
    <row r="34" spans="1:4" ht="16.7" customHeight="1">
      <c r="A34" s="232" t="s">
        <v>599</v>
      </c>
      <c r="B34" s="233" t="s">
        <v>600</v>
      </c>
      <c r="C34" s="240"/>
      <c r="D34" s="240"/>
    </row>
    <row r="35" spans="1:4" ht="14.25" customHeight="1">
      <c r="A35" s="236" t="s">
        <v>347</v>
      </c>
      <c r="B35" s="237" t="s">
        <v>348</v>
      </c>
      <c r="C35" s="238">
        <v>4</v>
      </c>
      <c r="D35" s="239" t="s">
        <v>349</v>
      </c>
    </row>
    <row r="36" spans="1:4" ht="14.25" customHeight="1">
      <c r="A36" s="236" t="s">
        <v>357</v>
      </c>
      <c r="B36" s="237" t="s">
        <v>358</v>
      </c>
      <c r="C36" s="238">
        <v>1</v>
      </c>
      <c r="D36" s="239" t="s">
        <v>349</v>
      </c>
    </row>
    <row r="37" spans="1:4" ht="14.25" customHeight="1">
      <c r="A37" s="236" t="s">
        <v>350</v>
      </c>
      <c r="B37" s="237" t="s">
        <v>351</v>
      </c>
      <c r="C37" s="238">
        <v>5.0000000000000001E-3</v>
      </c>
      <c r="D37" s="239" t="s">
        <v>352</v>
      </c>
    </row>
    <row r="38" spans="1:4" ht="14.25" customHeight="1">
      <c r="A38" s="236" t="s">
        <v>593</v>
      </c>
      <c r="B38" s="237" t="s">
        <v>594</v>
      </c>
      <c r="C38" s="238">
        <v>6.0000000000000001E-3</v>
      </c>
      <c r="D38" s="239" t="s">
        <v>352</v>
      </c>
    </row>
    <row r="39" spans="1:4" ht="14.25" customHeight="1">
      <c r="A39" s="236" t="s">
        <v>324</v>
      </c>
      <c r="B39" s="237" t="s">
        <v>325</v>
      </c>
      <c r="C39" s="238">
        <v>0.9</v>
      </c>
      <c r="D39" s="239" t="s">
        <v>312</v>
      </c>
    </row>
    <row r="40" spans="1:4" ht="16.350000000000001" customHeight="1">
      <c r="A40" s="236" t="s">
        <v>326</v>
      </c>
      <c r="B40" s="237" t="s">
        <v>327</v>
      </c>
      <c r="C40" s="238">
        <v>0.6</v>
      </c>
      <c r="D40" s="239" t="s">
        <v>312</v>
      </c>
    </row>
    <row r="41" spans="1:4" ht="16.5" customHeight="1">
      <c r="A41" s="232" t="s">
        <v>601</v>
      </c>
      <c r="B41" s="233" t="s">
        <v>602</v>
      </c>
      <c r="C41" s="240"/>
      <c r="D41" s="240"/>
    </row>
    <row r="42" spans="1:4" ht="14.25" customHeight="1">
      <c r="A42" s="236" t="s">
        <v>347</v>
      </c>
      <c r="B42" s="237" t="s">
        <v>348</v>
      </c>
      <c r="C42" s="238">
        <v>2E-3</v>
      </c>
      <c r="D42" s="239" t="s">
        <v>349</v>
      </c>
    </row>
    <row r="43" spans="1:4" ht="14.25" customHeight="1">
      <c r="A43" s="236" t="s">
        <v>357</v>
      </c>
      <c r="B43" s="237" t="s">
        <v>358</v>
      </c>
      <c r="C43" s="238">
        <v>1</v>
      </c>
      <c r="D43" s="239" t="s">
        <v>349</v>
      </c>
    </row>
    <row r="44" spans="1:4" ht="14.25" customHeight="1">
      <c r="A44" s="236" t="s">
        <v>593</v>
      </c>
      <c r="B44" s="237" t="s">
        <v>594</v>
      </c>
      <c r="C44" s="238">
        <v>6.0000000000000001E-3</v>
      </c>
      <c r="D44" s="239" t="s">
        <v>352</v>
      </c>
    </row>
    <row r="45" spans="1:4" ht="14.25" customHeight="1">
      <c r="A45" s="236" t="s">
        <v>324</v>
      </c>
      <c r="B45" s="237" t="s">
        <v>325</v>
      </c>
      <c r="C45" s="238">
        <v>0.6</v>
      </c>
      <c r="D45" s="239" t="s">
        <v>312</v>
      </c>
    </row>
    <row r="46" spans="1:4" ht="16.350000000000001" customHeight="1">
      <c r="A46" s="236" t="s">
        <v>326</v>
      </c>
      <c r="B46" s="237" t="s">
        <v>327</v>
      </c>
      <c r="C46" s="238">
        <v>0.5</v>
      </c>
      <c r="D46" s="239" t="s">
        <v>312</v>
      </c>
    </row>
    <row r="47" spans="1:4" ht="16.5" customHeight="1">
      <c r="A47" s="232" t="s">
        <v>603</v>
      </c>
      <c r="B47" s="233" t="s">
        <v>604</v>
      </c>
      <c r="C47" s="240"/>
      <c r="D47" s="240"/>
    </row>
    <row r="48" spans="1:4" ht="14.25" customHeight="1">
      <c r="A48" s="236" t="s">
        <v>347</v>
      </c>
      <c r="B48" s="237" t="s">
        <v>348</v>
      </c>
      <c r="C48" s="238">
        <v>16</v>
      </c>
      <c r="D48" s="239" t="s">
        <v>349</v>
      </c>
    </row>
    <row r="49" spans="1:4" ht="14.25" customHeight="1">
      <c r="A49" s="236" t="s">
        <v>350</v>
      </c>
      <c r="B49" s="237" t="s">
        <v>351</v>
      </c>
      <c r="C49" s="238">
        <v>2.1999999999999999E-2</v>
      </c>
      <c r="D49" s="239" t="s">
        <v>352</v>
      </c>
    </row>
    <row r="50" spans="1:4" ht="14.25" customHeight="1">
      <c r="A50" s="236" t="s">
        <v>593</v>
      </c>
      <c r="B50" s="237" t="s">
        <v>594</v>
      </c>
      <c r="C50" s="238">
        <v>3.0000000000000001E-3</v>
      </c>
      <c r="D50" s="239" t="s">
        <v>352</v>
      </c>
    </row>
    <row r="51" spans="1:4" ht="14.25" customHeight="1">
      <c r="A51" s="236" t="s">
        <v>324</v>
      </c>
      <c r="B51" s="237" t="s">
        <v>325</v>
      </c>
      <c r="C51" s="238">
        <v>1.5</v>
      </c>
      <c r="D51" s="239" t="s">
        <v>312</v>
      </c>
    </row>
    <row r="52" spans="1:4" ht="16.350000000000001" customHeight="1">
      <c r="A52" s="236" t="s">
        <v>326</v>
      </c>
      <c r="B52" s="237" t="s">
        <v>327</v>
      </c>
      <c r="C52" s="238">
        <v>0.8</v>
      </c>
      <c r="D52" s="239" t="s">
        <v>312</v>
      </c>
    </row>
    <row r="53" spans="1:4" ht="16.5" customHeight="1">
      <c r="A53" s="232" t="s">
        <v>605</v>
      </c>
      <c r="B53" s="233" t="s">
        <v>606</v>
      </c>
      <c r="C53" s="240"/>
      <c r="D53" s="240"/>
    </row>
    <row r="54" spans="1:4" ht="14.25" customHeight="1">
      <c r="A54" s="236" t="s">
        <v>347</v>
      </c>
      <c r="B54" s="237" t="s">
        <v>348</v>
      </c>
      <c r="C54" s="238">
        <v>1</v>
      </c>
      <c r="D54" s="239" t="s">
        <v>349</v>
      </c>
    </row>
    <row r="55" spans="1:4" ht="14.25" customHeight="1">
      <c r="A55" s="236" t="s">
        <v>357</v>
      </c>
      <c r="B55" s="237" t="s">
        <v>358</v>
      </c>
      <c r="C55" s="238">
        <v>1</v>
      </c>
      <c r="D55" s="239" t="s">
        <v>349</v>
      </c>
    </row>
    <row r="56" spans="1:4" ht="14.25" customHeight="1">
      <c r="A56" s="236" t="s">
        <v>350</v>
      </c>
      <c r="B56" s="237" t="s">
        <v>351</v>
      </c>
      <c r="C56" s="238">
        <v>1.6E-2</v>
      </c>
      <c r="D56" s="239" t="s">
        <v>352</v>
      </c>
    </row>
    <row r="57" spans="1:4" ht="14.25" customHeight="1">
      <c r="A57" s="236" t="s">
        <v>607</v>
      </c>
      <c r="B57" s="237" t="s">
        <v>608</v>
      </c>
      <c r="C57" s="238">
        <v>5</v>
      </c>
      <c r="D57" s="239" t="s">
        <v>349</v>
      </c>
    </row>
    <row r="58" spans="1:4" ht="14.25" customHeight="1">
      <c r="A58" s="236" t="s">
        <v>324</v>
      </c>
      <c r="B58" s="237" t="s">
        <v>325</v>
      </c>
      <c r="C58" s="238">
        <v>1.4</v>
      </c>
      <c r="D58" s="239" t="s">
        <v>312</v>
      </c>
    </row>
    <row r="59" spans="1:4" ht="14.25" customHeight="1">
      <c r="A59" s="236" t="s">
        <v>326</v>
      </c>
      <c r="B59" s="237" t="s">
        <v>327</v>
      </c>
      <c r="C59" s="238">
        <v>1</v>
      </c>
      <c r="D59" s="239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7"/>
  <sheetViews>
    <sheetView topLeftCell="A48" workbookViewId="0">
      <selection activeCell="D56" sqref="D56:E56"/>
    </sheetView>
  </sheetViews>
  <sheetFormatPr defaultColWidth="8" defaultRowHeight="12.75"/>
  <cols>
    <col min="1" max="1" width="9.85546875" style="235" customWidth="1"/>
    <col min="2" max="2" width="19.5703125" style="235" customWidth="1"/>
    <col min="3" max="3" width="4.140625" style="235" customWidth="1"/>
    <col min="4" max="4" width="15.42578125" style="235" customWidth="1"/>
    <col min="5" max="5" width="16.7109375" style="235" customWidth="1"/>
    <col min="6" max="6" width="13.140625" style="235" customWidth="1"/>
    <col min="7" max="16384" width="8" style="235"/>
  </cols>
  <sheetData>
    <row r="1" spans="1:6" ht="28.5" customHeight="1">
      <c r="A1" s="241" t="s">
        <v>609</v>
      </c>
      <c r="B1" s="437" t="s">
        <v>610</v>
      </c>
      <c r="C1" s="437"/>
      <c r="D1" s="232" t="s">
        <v>611</v>
      </c>
      <c r="E1" s="243">
        <v>0.4</v>
      </c>
      <c r="F1" s="244" t="s">
        <v>349</v>
      </c>
    </row>
    <row r="2" spans="1:6" ht="14.25" customHeight="1">
      <c r="A2" s="236" t="s">
        <v>357</v>
      </c>
      <c r="B2" s="441" t="s">
        <v>476</v>
      </c>
      <c r="C2" s="441"/>
      <c r="D2" s="236" t="s">
        <v>477</v>
      </c>
      <c r="E2" s="238">
        <v>0.3</v>
      </c>
      <c r="F2" s="239" t="s">
        <v>349</v>
      </c>
    </row>
    <row r="3" spans="1:6" ht="14.25" customHeight="1">
      <c r="A3" s="236" t="s">
        <v>593</v>
      </c>
      <c r="B3" s="441" t="s">
        <v>594</v>
      </c>
      <c r="C3" s="441"/>
      <c r="D3" s="234"/>
      <c r="E3" s="238">
        <v>2E-3</v>
      </c>
      <c r="F3" s="239" t="s">
        <v>352</v>
      </c>
    </row>
    <row r="4" spans="1:6" ht="14.25" customHeight="1">
      <c r="A4" s="236" t="s">
        <v>324</v>
      </c>
      <c r="B4" s="441" t="s">
        <v>325</v>
      </c>
      <c r="C4" s="441"/>
      <c r="D4" s="234"/>
      <c r="E4" s="238">
        <v>0.1</v>
      </c>
      <c r="F4" s="239" t="s">
        <v>312</v>
      </c>
    </row>
    <row r="5" spans="1:6" ht="14.25" customHeight="1">
      <c r="A5" s="236" t="s">
        <v>326</v>
      </c>
      <c r="B5" s="441" t="s">
        <v>327</v>
      </c>
      <c r="C5" s="441"/>
      <c r="D5" s="234"/>
      <c r="E5" s="238">
        <v>0.2</v>
      </c>
      <c r="F5" s="239" t="s">
        <v>312</v>
      </c>
    </row>
    <row r="6" spans="1:6" ht="27" customHeight="1">
      <c r="A6" s="246" t="s">
        <v>612</v>
      </c>
      <c r="B6" s="442" t="s">
        <v>613</v>
      </c>
      <c r="C6" s="442"/>
      <c r="D6" s="442"/>
      <c r="E6" s="234"/>
      <c r="F6" s="234"/>
    </row>
    <row r="7" spans="1:6" ht="14.25" customHeight="1">
      <c r="A7" s="236" t="s">
        <v>347</v>
      </c>
      <c r="B7" s="441" t="s">
        <v>348</v>
      </c>
      <c r="C7" s="441"/>
      <c r="D7" s="441"/>
      <c r="E7" s="238">
        <v>0.2</v>
      </c>
      <c r="F7" s="239" t="s">
        <v>583</v>
      </c>
    </row>
    <row r="8" spans="1:6" ht="14.25" customHeight="1">
      <c r="A8" s="236" t="s">
        <v>357</v>
      </c>
      <c r="B8" s="441" t="s">
        <v>358</v>
      </c>
      <c r="C8" s="441"/>
      <c r="D8" s="441"/>
      <c r="E8" s="238">
        <v>0.4</v>
      </c>
      <c r="F8" s="239" t="s">
        <v>583</v>
      </c>
    </row>
    <row r="9" spans="1:6" ht="14.25" customHeight="1">
      <c r="A9" s="236" t="s">
        <v>350</v>
      </c>
      <c r="B9" s="441" t="s">
        <v>351</v>
      </c>
      <c r="C9" s="441"/>
      <c r="D9" s="441"/>
      <c r="E9" s="238">
        <v>0.01</v>
      </c>
      <c r="F9" s="239" t="s">
        <v>584</v>
      </c>
    </row>
    <row r="10" spans="1:6" ht="14.25" customHeight="1">
      <c r="A10" s="236" t="s">
        <v>614</v>
      </c>
      <c r="B10" s="441" t="s">
        <v>615</v>
      </c>
      <c r="C10" s="441"/>
      <c r="D10" s="441"/>
      <c r="E10" s="238">
        <v>1.05</v>
      </c>
      <c r="F10" s="239" t="s">
        <v>587</v>
      </c>
    </row>
    <row r="11" spans="1:6" ht="14.25" customHeight="1">
      <c r="A11" s="236" t="s">
        <v>324</v>
      </c>
      <c r="B11" s="441" t="s">
        <v>325</v>
      </c>
      <c r="C11" s="441"/>
      <c r="D11" s="441"/>
      <c r="E11" s="238">
        <v>0.32</v>
      </c>
      <c r="F11" s="239" t="s">
        <v>588</v>
      </c>
    </row>
    <row r="12" spans="1:6" ht="16.350000000000001" customHeight="1">
      <c r="A12" s="236" t="s">
        <v>326</v>
      </c>
      <c r="B12" s="441" t="s">
        <v>327</v>
      </c>
      <c r="C12" s="441"/>
      <c r="D12" s="441"/>
      <c r="E12" s="238">
        <v>0.13</v>
      </c>
      <c r="F12" s="239" t="s">
        <v>588</v>
      </c>
    </row>
    <row r="13" spans="1:6" ht="16.5" customHeight="1">
      <c r="A13" s="232" t="s">
        <v>616</v>
      </c>
      <c r="B13" s="439" t="s">
        <v>617</v>
      </c>
      <c r="C13" s="439"/>
      <c r="D13" s="439"/>
      <c r="E13" s="240"/>
      <c r="F13" s="240"/>
    </row>
    <row r="14" spans="1:6" ht="14.25" customHeight="1">
      <c r="A14" s="236" t="s">
        <v>347</v>
      </c>
      <c r="B14" s="441" t="s">
        <v>348</v>
      </c>
      <c r="C14" s="441"/>
      <c r="D14" s="441"/>
      <c r="E14" s="238">
        <v>0.2</v>
      </c>
      <c r="F14" s="239" t="s">
        <v>583</v>
      </c>
    </row>
    <row r="15" spans="1:6" ht="14.25" customHeight="1">
      <c r="A15" s="236" t="s">
        <v>357</v>
      </c>
      <c r="B15" s="441" t="s">
        <v>358</v>
      </c>
      <c r="C15" s="441"/>
      <c r="D15" s="441"/>
      <c r="E15" s="238">
        <v>0.4</v>
      </c>
      <c r="F15" s="239" t="s">
        <v>583</v>
      </c>
    </row>
    <row r="16" spans="1:6" ht="14.25" customHeight="1">
      <c r="A16" s="236" t="s">
        <v>350</v>
      </c>
      <c r="B16" s="441" t="s">
        <v>351</v>
      </c>
      <c r="C16" s="441"/>
      <c r="D16" s="441"/>
      <c r="E16" s="238">
        <v>0.01</v>
      </c>
      <c r="F16" s="239" t="s">
        <v>584</v>
      </c>
    </row>
    <row r="17" spans="1:6" ht="14.25" customHeight="1">
      <c r="A17" s="236" t="s">
        <v>618</v>
      </c>
      <c r="B17" s="441" t="s">
        <v>619</v>
      </c>
      <c r="C17" s="441"/>
      <c r="D17" s="441"/>
      <c r="E17" s="238">
        <v>1.05</v>
      </c>
      <c r="F17" s="239" t="s">
        <v>587</v>
      </c>
    </row>
    <row r="18" spans="1:6" ht="14.25" customHeight="1">
      <c r="A18" s="236" t="s">
        <v>324</v>
      </c>
      <c r="B18" s="441" t="s">
        <v>325</v>
      </c>
      <c r="C18" s="441"/>
      <c r="D18" s="441"/>
      <c r="E18" s="238">
        <v>0.35</v>
      </c>
      <c r="F18" s="239" t="s">
        <v>588</v>
      </c>
    </row>
    <row r="19" spans="1:6" ht="16.7" customHeight="1">
      <c r="A19" s="236" t="s">
        <v>326</v>
      </c>
      <c r="B19" s="441" t="s">
        <v>327</v>
      </c>
      <c r="C19" s="441"/>
      <c r="D19" s="441"/>
      <c r="E19" s="238">
        <v>0.15</v>
      </c>
      <c r="F19" s="239" t="s">
        <v>588</v>
      </c>
    </row>
    <row r="20" spans="1:6" ht="16.7" customHeight="1">
      <c r="A20" s="232" t="s">
        <v>620</v>
      </c>
      <c r="B20" s="439" t="s">
        <v>621</v>
      </c>
      <c r="C20" s="439"/>
      <c r="D20" s="439"/>
      <c r="E20" s="240"/>
      <c r="F20" s="240"/>
    </row>
    <row r="21" spans="1:6" ht="14.25" customHeight="1">
      <c r="A21" s="236" t="s">
        <v>347</v>
      </c>
      <c r="B21" s="441" t="s">
        <v>348</v>
      </c>
      <c r="C21" s="441"/>
      <c r="D21" s="441"/>
      <c r="E21" s="238">
        <v>3.2</v>
      </c>
      <c r="F21" s="239" t="s">
        <v>349</v>
      </c>
    </row>
    <row r="22" spans="1:6" ht="14.25" customHeight="1">
      <c r="A22" s="236" t="s">
        <v>357</v>
      </c>
      <c r="B22" s="441" t="s">
        <v>358</v>
      </c>
      <c r="C22" s="441"/>
      <c r="D22" s="441"/>
      <c r="E22" s="238">
        <v>3.2</v>
      </c>
      <c r="F22" s="239" t="s">
        <v>349</v>
      </c>
    </row>
    <row r="23" spans="1:6" ht="14.25" customHeight="1">
      <c r="A23" s="236" t="s">
        <v>350</v>
      </c>
      <c r="B23" s="441" t="s">
        <v>351</v>
      </c>
      <c r="C23" s="441"/>
      <c r="D23" s="441"/>
      <c r="E23" s="238">
        <v>2.5000000000000001E-2</v>
      </c>
      <c r="F23" s="239" t="s">
        <v>352</v>
      </c>
    </row>
    <row r="24" spans="1:6" ht="14.25" customHeight="1">
      <c r="A24" s="236" t="s">
        <v>593</v>
      </c>
      <c r="B24" s="441" t="s">
        <v>594</v>
      </c>
      <c r="C24" s="441"/>
      <c r="D24" s="441"/>
      <c r="E24" s="238">
        <v>1.4999999999999999E-2</v>
      </c>
      <c r="F24" s="239" t="s">
        <v>352</v>
      </c>
    </row>
    <row r="25" spans="1:6" ht="14.25" customHeight="1">
      <c r="A25" s="236" t="s">
        <v>324</v>
      </c>
      <c r="B25" s="441" t="s">
        <v>325</v>
      </c>
      <c r="C25" s="441"/>
      <c r="D25" s="441"/>
      <c r="E25" s="238">
        <v>1.6</v>
      </c>
      <c r="F25" s="239" t="s">
        <v>312</v>
      </c>
    </row>
    <row r="26" spans="1:6" ht="16.350000000000001" customHeight="1">
      <c r="A26" s="236" t="s">
        <v>326</v>
      </c>
      <c r="B26" s="441" t="s">
        <v>327</v>
      </c>
      <c r="C26" s="441"/>
      <c r="D26" s="441"/>
      <c r="E26" s="238">
        <v>0.9</v>
      </c>
      <c r="F26" s="239" t="s">
        <v>312</v>
      </c>
    </row>
    <row r="27" spans="1:6" ht="16.5" customHeight="1">
      <c r="A27" s="232" t="s">
        <v>622</v>
      </c>
      <c r="B27" s="439" t="s">
        <v>623</v>
      </c>
      <c r="C27" s="439"/>
      <c r="D27" s="439"/>
      <c r="E27" s="240"/>
      <c r="F27" s="240"/>
    </row>
    <row r="28" spans="1:6" ht="14.25" customHeight="1">
      <c r="A28" s="236" t="s">
        <v>347</v>
      </c>
      <c r="B28" s="441" t="s">
        <v>348</v>
      </c>
      <c r="C28" s="441"/>
      <c r="D28" s="441"/>
      <c r="E28" s="238">
        <v>4</v>
      </c>
      <c r="F28" s="239" t="s">
        <v>349</v>
      </c>
    </row>
    <row r="29" spans="1:6" ht="14.25" customHeight="1">
      <c r="A29" s="236" t="s">
        <v>357</v>
      </c>
      <c r="B29" s="441" t="s">
        <v>358</v>
      </c>
      <c r="C29" s="441"/>
      <c r="D29" s="441"/>
      <c r="E29" s="238">
        <v>2</v>
      </c>
      <c r="F29" s="239" t="s">
        <v>349</v>
      </c>
    </row>
    <row r="30" spans="1:6" ht="14.25" customHeight="1">
      <c r="A30" s="236" t="s">
        <v>350</v>
      </c>
      <c r="B30" s="441" t="s">
        <v>351</v>
      </c>
      <c r="C30" s="441"/>
      <c r="D30" s="441"/>
      <c r="E30" s="238">
        <v>2.3E-2</v>
      </c>
      <c r="F30" s="239" t="s">
        <v>352</v>
      </c>
    </row>
    <row r="31" spans="1:6" ht="14.25" customHeight="1">
      <c r="A31" s="236" t="s">
        <v>597</v>
      </c>
      <c r="B31" s="441" t="s">
        <v>598</v>
      </c>
      <c r="C31" s="441"/>
      <c r="D31" s="441"/>
      <c r="E31" s="238">
        <v>10.5</v>
      </c>
      <c r="F31" s="239" t="s">
        <v>349</v>
      </c>
    </row>
    <row r="32" spans="1:6" ht="14.25" customHeight="1">
      <c r="A32" s="236" t="s">
        <v>324</v>
      </c>
      <c r="B32" s="441" t="s">
        <v>325</v>
      </c>
      <c r="C32" s="441"/>
      <c r="D32" s="441"/>
      <c r="E32" s="238">
        <v>1.3</v>
      </c>
      <c r="F32" s="239" t="s">
        <v>312</v>
      </c>
    </row>
    <row r="33" spans="1:6" ht="16.350000000000001" customHeight="1">
      <c r="A33" s="236" t="s">
        <v>326</v>
      </c>
      <c r="B33" s="441" t="s">
        <v>327</v>
      </c>
      <c r="C33" s="441"/>
      <c r="D33" s="441"/>
      <c r="E33" s="238">
        <v>0.8</v>
      </c>
      <c r="F33" s="239" t="s">
        <v>312</v>
      </c>
    </row>
    <row r="34" spans="1:6" ht="16.5" customHeight="1">
      <c r="A34" s="232" t="s">
        <v>624</v>
      </c>
      <c r="B34" s="439" t="s">
        <v>625</v>
      </c>
      <c r="C34" s="439"/>
      <c r="D34" s="439"/>
      <c r="E34" s="240"/>
      <c r="F34" s="240"/>
    </row>
    <row r="35" spans="1:6" ht="14.25" customHeight="1">
      <c r="A35" s="236" t="s">
        <v>347</v>
      </c>
      <c r="B35" s="441" t="s">
        <v>348</v>
      </c>
      <c r="C35" s="441"/>
      <c r="D35" s="441"/>
      <c r="E35" s="238">
        <v>9</v>
      </c>
      <c r="F35" s="239" t="s">
        <v>349</v>
      </c>
    </row>
    <row r="36" spans="1:6" ht="14.25" customHeight="1">
      <c r="A36" s="236" t="s">
        <v>357</v>
      </c>
      <c r="B36" s="441" t="s">
        <v>358</v>
      </c>
      <c r="C36" s="441"/>
      <c r="D36" s="441"/>
      <c r="E36" s="238">
        <v>2</v>
      </c>
      <c r="F36" s="239" t="s">
        <v>349</v>
      </c>
    </row>
    <row r="37" spans="1:6" ht="14.25" customHeight="1">
      <c r="A37" s="236" t="s">
        <v>350</v>
      </c>
      <c r="B37" s="441" t="s">
        <v>351</v>
      </c>
      <c r="C37" s="441"/>
      <c r="D37" s="441"/>
      <c r="E37" s="238">
        <v>2.3E-2</v>
      </c>
      <c r="F37" s="239" t="s">
        <v>352</v>
      </c>
    </row>
    <row r="38" spans="1:6" ht="14.25" customHeight="1">
      <c r="A38" s="236" t="s">
        <v>593</v>
      </c>
      <c r="B38" s="441" t="s">
        <v>594</v>
      </c>
      <c r="C38" s="441"/>
      <c r="D38" s="441"/>
      <c r="E38" s="238">
        <v>4.0000000000000001E-3</v>
      </c>
      <c r="F38" s="239" t="s">
        <v>352</v>
      </c>
    </row>
    <row r="39" spans="1:6" ht="14.25" customHeight="1">
      <c r="A39" s="236" t="s">
        <v>374</v>
      </c>
      <c r="B39" s="441" t="s">
        <v>375</v>
      </c>
      <c r="C39" s="441"/>
      <c r="D39" s="441"/>
      <c r="E39" s="238">
        <v>0.05</v>
      </c>
      <c r="F39" s="239" t="s">
        <v>349</v>
      </c>
    </row>
    <row r="40" spans="1:6" ht="14.25" customHeight="1">
      <c r="A40" s="236" t="s">
        <v>397</v>
      </c>
      <c r="B40" s="441" t="s">
        <v>398</v>
      </c>
      <c r="C40" s="441"/>
      <c r="D40" s="441"/>
      <c r="E40" s="238">
        <v>4.9000000000000004</v>
      </c>
      <c r="F40" s="239" t="s">
        <v>514</v>
      </c>
    </row>
    <row r="41" spans="1:6" ht="14.25" customHeight="1">
      <c r="A41" s="236" t="s">
        <v>438</v>
      </c>
      <c r="B41" s="441" t="s">
        <v>439</v>
      </c>
      <c r="C41" s="441"/>
      <c r="D41" s="441"/>
      <c r="E41" s="238">
        <v>0.77</v>
      </c>
      <c r="F41" s="239" t="s">
        <v>349</v>
      </c>
    </row>
    <row r="42" spans="1:6" ht="14.25" customHeight="1">
      <c r="A42" s="236" t="s">
        <v>324</v>
      </c>
      <c r="B42" s="441" t="s">
        <v>325</v>
      </c>
      <c r="C42" s="441"/>
      <c r="D42" s="441"/>
      <c r="E42" s="238">
        <v>2.5499999999999998</v>
      </c>
      <c r="F42" s="239" t="s">
        <v>312</v>
      </c>
    </row>
    <row r="43" spans="1:6" ht="16.350000000000001" customHeight="1">
      <c r="A43" s="236" t="s">
        <v>326</v>
      </c>
      <c r="B43" s="441" t="s">
        <v>327</v>
      </c>
      <c r="C43" s="441"/>
      <c r="D43" s="441"/>
      <c r="E43" s="238">
        <v>1.1000000000000001</v>
      </c>
      <c r="F43" s="239" t="s">
        <v>312</v>
      </c>
    </row>
    <row r="44" spans="1:6" ht="33.75" customHeight="1">
      <c r="A44" s="241" t="s">
        <v>626</v>
      </c>
      <c r="B44" s="437" t="s">
        <v>627</v>
      </c>
      <c r="C44" s="437"/>
      <c r="D44" s="437"/>
      <c r="E44" s="243">
        <v>3.1</v>
      </c>
      <c r="F44" s="244" t="s">
        <v>349</v>
      </c>
    </row>
    <row r="45" spans="1:6" ht="14.25" customHeight="1">
      <c r="A45" s="234"/>
      <c r="B45" s="441" t="s">
        <v>578</v>
      </c>
      <c r="C45" s="441"/>
      <c r="D45" s="441"/>
      <c r="E45" s="238">
        <v>1.05</v>
      </c>
      <c r="F45" s="239" t="s">
        <v>332</v>
      </c>
    </row>
    <row r="46" spans="1:6" ht="14.25" customHeight="1">
      <c r="A46" s="236" t="s">
        <v>324</v>
      </c>
      <c r="B46" s="441" t="s">
        <v>325</v>
      </c>
      <c r="C46" s="441"/>
      <c r="D46" s="441"/>
      <c r="E46" s="238">
        <v>2</v>
      </c>
      <c r="F46" s="239" t="s">
        <v>312</v>
      </c>
    </row>
    <row r="47" spans="1:6" ht="14.25" customHeight="1">
      <c r="A47" s="236" t="s">
        <v>326</v>
      </c>
      <c r="B47" s="441" t="s">
        <v>327</v>
      </c>
      <c r="C47" s="441"/>
      <c r="D47" s="441"/>
      <c r="E47" s="238">
        <v>1.1000000000000001</v>
      </c>
      <c r="F47" s="239" t="s">
        <v>312</v>
      </c>
    </row>
    <row r="48" spans="1:6" ht="27" customHeight="1">
      <c r="A48" s="246" t="s">
        <v>628</v>
      </c>
      <c r="B48" s="442" t="s">
        <v>629</v>
      </c>
      <c r="C48" s="442"/>
      <c r="D48" s="442"/>
      <c r="E48" s="442"/>
      <c r="F48" s="442"/>
    </row>
    <row r="49" spans="1:6" ht="14.25" customHeight="1">
      <c r="A49" s="236" t="s">
        <v>630</v>
      </c>
      <c r="B49" s="441" t="s">
        <v>631</v>
      </c>
      <c r="C49" s="441"/>
      <c r="D49" s="441"/>
      <c r="E49" s="238">
        <v>0.2</v>
      </c>
      <c r="F49" s="239" t="s">
        <v>349</v>
      </c>
    </row>
    <row r="50" spans="1:6" ht="14.25" customHeight="1">
      <c r="A50" s="236" t="s">
        <v>632</v>
      </c>
      <c r="B50" s="441" t="s">
        <v>633</v>
      </c>
      <c r="C50" s="441"/>
      <c r="D50" s="441"/>
      <c r="E50" s="238">
        <v>2.5</v>
      </c>
      <c r="F50" s="239" t="s">
        <v>349</v>
      </c>
    </row>
    <row r="51" spans="1:6" ht="14.25" customHeight="1">
      <c r="A51" s="236" t="s">
        <v>634</v>
      </c>
      <c r="B51" s="441" t="s">
        <v>635</v>
      </c>
      <c r="C51" s="441"/>
      <c r="D51" s="441"/>
      <c r="E51" s="238">
        <v>1.05</v>
      </c>
      <c r="F51" s="239" t="s">
        <v>332</v>
      </c>
    </row>
    <row r="52" spans="1:6" ht="14.25" customHeight="1">
      <c r="A52" s="236" t="s">
        <v>324</v>
      </c>
      <c r="B52" s="441" t="s">
        <v>325</v>
      </c>
      <c r="C52" s="441"/>
      <c r="D52" s="441"/>
      <c r="E52" s="238">
        <v>2</v>
      </c>
      <c r="F52" s="239" t="s">
        <v>312</v>
      </c>
    </row>
    <row r="53" spans="1:6" ht="14.25" customHeight="1">
      <c r="A53" s="236" t="s">
        <v>326</v>
      </c>
      <c r="B53" s="441" t="s">
        <v>327</v>
      </c>
      <c r="C53" s="441"/>
      <c r="D53" s="441"/>
      <c r="E53" s="238">
        <v>0.8</v>
      </c>
      <c r="F53" s="239" t="s">
        <v>312</v>
      </c>
    </row>
    <row r="54" spans="1:6" ht="27" customHeight="1">
      <c r="A54" s="246" t="s">
        <v>636</v>
      </c>
      <c r="B54" s="247" t="s">
        <v>637</v>
      </c>
      <c r="C54" s="246" t="s">
        <v>638</v>
      </c>
      <c r="D54" s="443"/>
      <c r="E54" s="443"/>
      <c r="F54" s="234"/>
    </row>
    <row r="55" spans="1:6" ht="14.25" customHeight="1">
      <c r="A55" s="236" t="s">
        <v>639</v>
      </c>
      <c r="B55" s="237" t="s">
        <v>640</v>
      </c>
      <c r="C55" s="234"/>
      <c r="D55" s="444">
        <v>1</v>
      </c>
      <c r="E55" s="444"/>
      <c r="F55" s="239" t="s">
        <v>332</v>
      </c>
    </row>
    <row r="56" spans="1:6" ht="14.25" customHeight="1">
      <c r="A56" s="236" t="s">
        <v>324</v>
      </c>
      <c r="B56" s="237" t="s">
        <v>325</v>
      </c>
      <c r="C56" s="234"/>
      <c r="D56" s="444">
        <v>0.4</v>
      </c>
      <c r="E56" s="444"/>
      <c r="F56" s="239" t="s">
        <v>312</v>
      </c>
    </row>
    <row r="57" spans="1:6" ht="14.25" customHeight="1">
      <c r="A57" s="236" t="s">
        <v>326</v>
      </c>
      <c r="B57" s="237" t="s">
        <v>327</v>
      </c>
      <c r="C57" s="234"/>
      <c r="D57" s="444">
        <v>0.3</v>
      </c>
      <c r="E57" s="444"/>
      <c r="F57" s="239" t="s">
        <v>312</v>
      </c>
    </row>
  </sheetData>
  <mergeCells count="57">
    <mergeCell ref="D55:E55"/>
    <mergeCell ref="D56:E56"/>
    <mergeCell ref="D57:E57"/>
    <mergeCell ref="B49:D49"/>
    <mergeCell ref="B50:D50"/>
    <mergeCell ref="B51:D51"/>
    <mergeCell ref="B52:D52"/>
    <mergeCell ref="B53:D53"/>
    <mergeCell ref="D54:E54"/>
    <mergeCell ref="B48:F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6:D36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C1"/>
    <mergeCell ref="B2:C2"/>
    <mergeCell ref="B3:C3"/>
    <mergeCell ref="B4:C4"/>
    <mergeCell ref="B5:C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5"/>
  <sheetViews>
    <sheetView topLeftCell="A25" workbookViewId="0">
      <selection activeCell="C17" sqref="C17"/>
    </sheetView>
  </sheetViews>
  <sheetFormatPr defaultColWidth="8" defaultRowHeight="12.75"/>
  <cols>
    <col min="1" max="1" width="9.85546875" style="235" customWidth="1"/>
    <col min="2" max="2" width="39.42578125" style="235" customWidth="1"/>
    <col min="3" max="3" width="16.7109375" style="235" customWidth="1"/>
    <col min="4" max="4" width="13.140625" style="235" customWidth="1"/>
    <col min="5" max="16384" width="8" style="235"/>
  </cols>
  <sheetData>
    <row r="1" spans="1:4" ht="28.5" customHeight="1">
      <c r="A1" s="241" t="s">
        <v>641</v>
      </c>
      <c r="B1" s="242" t="s">
        <v>642</v>
      </c>
      <c r="C1" s="243">
        <v>1</v>
      </c>
      <c r="D1" s="244" t="s">
        <v>332</v>
      </c>
    </row>
    <row r="2" spans="1:4" ht="14.25" customHeight="1">
      <c r="A2" s="236" t="s">
        <v>324</v>
      </c>
      <c r="B2" s="237" t="s">
        <v>325</v>
      </c>
      <c r="C2" s="238">
        <v>0.4</v>
      </c>
      <c r="D2" s="239" t="s">
        <v>312</v>
      </c>
    </row>
    <row r="3" spans="1:4" ht="16.350000000000001" customHeight="1">
      <c r="A3" s="236" t="s">
        <v>326</v>
      </c>
      <c r="B3" s="237" t="s">
        <v>327</v>
      </c>
      <c r="C3" s="238">
        <v>0.3</v>
      </c>
      <c r="D3" s="239" t="s">
        <v>312</v>
      </c>
    </row>
    <row r="4" spans="1:4" ht="16.5" customHeight="1">
      <c r="A4" s="232" t="s">
        <v>643</v>
      </c>
      <c r="B4" s="233" t="s">
        <v>644</v>
      </c>
      <c r="C4" s="240"/>
      <c r="D4" s="240"/>
    </row>
    <row r="5" spans="1:4" ht="14.25" customHeight="1">
      <c r="A5" s="236" t="s">
        <v>645</v>
      </c>
      <c r="B5" s="237" t="s">
        <v>646</v>
      </c>
      <c r="C5" s="238">
        <v>0.3</v>
      </c>
      <c r="D5" s="239" t="s">
        <v>647</v>
      </c>
    </row>
    <row r="6" spans="1:4" ht="14.25" customHeight="1">
      <c r="A6" s="236" t="s">
        <v>648</v>
      </c>
      <c r="B6" s="237" t="s">
        <v>649</v>
      </c>
      <c r="C6" s="238">
        <v>0.15</v>
      </c>
      <c r="D6" s="239" t="s">
        <v>647</v>
      </c>
    </row>
    <row r="7" spans="1:4" ht="14.25" customHeight="1">
      <c r="A7" s="236" t="s">
        <v>650</v>
      </c>
      <c r="B7" s="237" t="s">
        <v>651</v>
      </c>
      <c r="C7" s="238">
        <v>0.01</v>
      </c>
      <c r="D7" s="239" t="s">
        <v>471</v>
      </c>
    </row>
    <row r="8" spans="1:4" ht="14.25" customHeight="1">
      <c r="A8" s="236" t="s">
        <v>652</v>
      </c>
      <c r="B8" s="237" t="s">
        <v>653</v>
      </c>
      <c r="C8" s="238">
        <v>0.03</v>
      </c>
      <c r="D8" s="239" t="s">
        <v>349</v>
      </c>
    </row>
    <row r="9" spans="1:4" ht="14.25" customHeight="1">
      <c r="A9" s="236" t="s">
        <v>654</v>
      </c>
      <c r="B9" s="237" t="s">
        <v>655</v>
      </c>
      <c r="C9" s="238">
        <v>0.3</v>
      </c>
      <c r="D9" s="239" t="s">
        <v>471</v>
      </c>
    </row>
    <row r="10" spans="1:4" ht="16.350000000000001" customHeight="1">
      <c r="A10" s="240"/>
      <c r="B10" s="237" t="s">
        <v>656</v>
      </c>
      <c r="C10" s="238">
        <v>0.5</v>
      </c>
      <c r="D10" s="239" t="s">
        <v>312</v>
      </c>
    </row>
    <row r="11" spans="1:4" ht="16.5" customHeight="1">
      <c r="A11" s="232" t="s">
        <v>657</v>
      </c>
      <c r="B11" s="233" t="s">
        <v>658</v>
      </c>
      <c r="C11" s="240"/>
      <c r="D11" s="240"/>
    </row>
    <row r="12" spans="1:4" ht="14.25" customHeight="1">
      <c r="A12" s="236" t="s">
        <v>659</v>
      </c>
      <c r="B12" s="237" t="s">
        <v>660</v>
      </c>
      <c r="C12" s="238">
        <v>0.3</v>
      </c>
      <c r="D12" s="239" t="s">
        <v>647</v>
      </c>
    </row>
    <row r="13" spans="1:4" ht="14.25" customHeight="1">
      <c r="A13" s="236" t="s">
        <v>648</v>
      </c>
      <c r="B13" s="237" t="s">
        <v>649</v>
      </c>
      <c r="C13" s="238">
        <v>0.15</v>
      </c>
      <c r="D13" s="239" t="s">
        <v>647</v>
      </c>
    </row>
    <row r="14" spans="1:4" ht="14.25" customHeight="1">
      <c r="A14" s="236" t="s">
        <v>650</v>
      </c>
      <c r="B14" s="237" t="s">
        <v>651</v>
      </c>
      <c r="C14" s="238">
        <v>0.01</v>
      </c>
      <c r="D14" s="239" t="s">
        <v>471</v>
      </c>
    </row>
    <row r="15" spans="1:4" ht="14.25" customHeight="1">
      <c r="A15" s="236" t="s">
        <v>652</v>
      </c>
      <c r="B15" s="237" t="s">
        <v>653</v>
      </c>
      <c r="C15" s="238">
        <v>0.03</v>
      </c>
      <c r="D15" s="239" t="s">
        <v>349</v>
      </c>
    </row>
    <row r="16" spans="1:4" ht="14.25" customHeight="1">
      <c r="A16" s="236" t="s">
        <v>654</v>
      </c>
      <c r="B16" s="237" t="s">
        <v>655</v>
      </c>
      <c r="C16" s="238">
        <v>0.3</v>
      </c>
      <c r="D16" s="239" t="s">
        <v>471</v>
      </c>
    </row>
    <row r="17" spans="1:4" ht="16.350000000000001" customHeight="1">
      <c r="A17" s="240"/>
      <c r="B17" s="237" t="s">
        <v>656</v>
      </c>
      <c r="C17" s="238">
        <v>0.5</v>
      </c>
      <c r="D17" s="239" t="s">
        <v>312</v>
      </c>
    </row>
    <row r="18" spans="1:4" ht="16.5" customHeight="1">
      <c r="A18" s="232" t="s">
        <v>661</v>
      </c>
      <c r="B18" s="233" t="s">
        <v>662</v>
      </c>
      <c r="C18" s="240"/>
      <c r="D18" s="240"/>
    </row>
    <row r="19" spans="1:4" ht="14.25" customHeight="1">
      <c r="A19" s="236" t="s">
        <v>663</v>
      </c>
      <c r="B19" s="237" t="s">
        <v>664</v>
      </c>
      <c r="C19" s="238">
        <v>0.15</v>
      </c>
      <c r="D19" s="239" t="s">
        <v>647</v>
      </c>
    </row>
    <row r="20" spans="1:4" ht="14.25" customHeight="1">
      <c r="A20" s="236" t="s">
        <v>665</v>
      </c>
      <c r="B20" s="237" t="s">
        <v>666</v>
      </c>
      <c r="C20" s="238">
        <v>0.45</v>
      </c>
      <c r="D20" s="239" t="s">
        <v>647</v>
      </c>
    </row>
    <row r="21" spans="1:4" ht="14.25" customHeight="1">
      <c r="A21" s="236" t="s">
        <v>667</v>
      </c>
      <c r="B21" s="237" t="s">
        <v>668</v>
      </c>
      <c r="C21" s="238">
        <v>0.1</v>
      </c>
      <c r="D21" s="239" t="s">
        <v>647</v>
      </c>
    </row>
    <row r="22" spans="1:4" ht="16.350000000000001" customHeight="1">
      <c r="A22" s="240"/>
      <c r="B22" s="237" t="s">
        <v>656</v>
      </c>
      <c r="C22" s="238">
        <v>1</v>
      </c>
      <c r="D22" s="239" t="s">
        <v>312</v>
      </c>
    </row>
    <row r="23" spans="1:4" ht="16.5" customHeight="1">
      <c r="A23" s="232" t="s">
        <v>669</v>
      </c>
      <c r="B23" s="233" t="s">
        <v>670</v>
      </c>
      <c r="C23" s="240"/>
      <c r="D23" s="240"/>
    </row>
    <row r="24" spans="1:4" ht="14.25" customHeight="1">
      <c r="A24" s="236" t="s">
        <v>671</v>
      </c>
      <c r="B24" s="237" t="s">
        <v>672</v>
      </c>
      <c r="C24" s="238">
        <v>0.15</v>
      </c>
      <c r="D24" s="239" t="s">
        <v>647</v>
      </c>
    </row>
    <row r="25" spans="1:4" ht="14.25" customHeight="1">
      <c r="A25" s="236" t="s">
        <v>667</v>
      </c>
      <c r="B25" s="237" t="s">
        <v>668</v>
      </c>
      <c r="C25" s="238">
        <v>0.1</v>
      </c>
      <c r="D25" s="239" t="s">
        <v>647</v>
      </c>
    </row>
    <row r="26" spans="1:4" ht="14.25" customHeight="1">
      <c r="A26" s="236" t="s">
        <v>665</v>
      </c>
      <c r="B26" s="237" t="s">
        <v>666</v>
      </c>
      <c r="C26" s="238">
        <v>0.45</v>
      </c>
      <c r="D26" s="239" t="s">
        <v>647</v>
      </c>
    </row>
    <row r="27" spans="1:4" ht="16.350000000000001" customHeight="1">
      <c r="A27" s="240"/>
      <c r="B27" s="237" t="s">
        <v>656</v>
      </c>
      <c r="C27" s="238">
        <v>0.9</v>
      </c>
      <c r="D27" s="239" t="s">
        <v>312</v>
      </c>
    </row>
    <row r="28" spans="1:4" ht="16.5" customHeight="1">
      <c r="A28" s="232" t="s">
        <v>673</v>
      </c>
      <c r="B28" s="233" t="s">
        <v>674</v>
      </c>
      <c r="C28" s="240"/>
      <c r="D28" s="240"/>
    </row>
    <row r="29" spans="1:4" ht="14.25" customHeight="1">
      <c r="A29" s="236" t="s">
        <v>645</v>
      </c>
      <c r="B29" s="237" t="s">
        <v>646</v>
      </c>
      <c r="C29" s="238">
        <v>0.3</v>
      </c>
      <c r="D29" s="239" t="s">
        <v>647</v>
      </c>
    </row>
    <row r="30" spans="1:4" ht="14.25" customHeight="1">
      <c r="A30" s="236" t="s">
        <v>648</v>
      </c>
      <c r="B30" s="237" t="s">
        <v>649</v>
      </c>
      <c r="C30" s="238">
        <v>0.15</v>
      </c>
      <c r="D30" s="239" t="s">
        <v>647</v>
      </c>
    </row>
    <row r="31" spans="1:4" ht="14.25" customHeight="1">
      <c r="A31" s="236" t="s">
        <v>650</v>
      </c>
      <c r="B31" s="237" t="s">
        <v>651</v>
      </c>
      <c r="C31" s="238">
        <v>0.01</v>
      </c>
      <c r="D31" s="239" t="s">
        <v>471</v>
      </c>
    </row>
    <row r="32" spans="1:4" ht="14.25" customHeight="1">
      <c r="A32" s="236" t="s">
        <v>652</v>
      </c>
      <c r="B32" s="237" t="s">
        <v>653</v>
      </c>
      <c r="C32" s="238">
        <v>0.03</v>
      </c>
      <c r="D32" s="239" t="s">
        <v>349</v>
      </c>
    </row>
    <row r="33" spans="1:4" ht="14.25" customHeight="1">
      <c r="A33" s="236" t="s">
        <v>654</v>
      </c>
      <c r="B33" s="237" t="s">
        <v>655</v>
      </c>
      <c r="C33" s="238">
        <v>0.3</v>
      </c>
      <c r="D33" s="239" t="s">
        <v>471</v>
      </c>
    </row>
    <row r="34" spans="1:4" ht="16.350000000000001" customHeight="1">
      <c r="A34" s="240"/>
      <c r="B34" s="237" t="s">
        <v>656</v>
      </c>
      <c r="C34" s="238">
        <v>0.65</v>
      </c>
      <c r="D34" s="239" t="s">
        <v>312</v>
      </c>
    </row>
    <row r="35" spans="1:4" ht="33.75" customHeight="1">
      <c r="A35" s="241" t="s">
        <v>675</v>
      </c>
      <c r="B35" s="242" t="s">
        <v>676</v>
      </c>
      <c r="C35" s="243">
        <v>1.97</v>
      </c>
      <c r="D35" s="244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zoomScale="85" zoomScaleNormal="85" zoomScaleSheetLayoutView="120" workbookViewId="0">
      <selection activeCell="G26" sqref="G26"/>
    </sheetView>
  </sheetViews>
  <sheetFormatPr defaultColWidth="10.7109375" defaultRowHeight="12.75"/>
  <cols>
    <col min="1" max="1" width="8" style="1" customWidth="1"/>
    <col min="2" max="2" width="110.7109375" style="1" customWidth="1"/>
    <col min="3" max="3" width="7.140625" style="1" customWidth="1"/>
    <col min="4" max="4" width="7.42578125" style="1" customWidth="1"/>
    <col min="5" max="5" width="13.5703125" style="1" customWidth="1"/>
    <col min="6" max="6" width="17.42578125" style="1" customWidth="1"/>
    <col min="7" max="7" width="12.140625" style="1" bestFit="1" customWidth="1"/>
    <col min="8" max="8" width="14.140625" style="1" bestFit="1" customWidth="1"/>
    <col min="9" max="16384" width="10.7109375" style="1"/>
  </cols>
  <sheetData>
    <row r="1" spans="1:12" ht="12" customHeight="1">
      <c r="A1" s="319"/>
      <c r="B1" s="319"/>
      <c r="C1" s="319"/>
      <c r="D1" s="319"/>
      <c r="E1" s="319"/>
      <c r="F1" s="319"/>
    </row>
    <row r="2" spans="1:12" ht="15.95" customHeight="1">
      <c r="A2" s="318" t="s">
        <v>13</v>
      </c>
      <c r="B2" s="318"/>
      <c r="C2" s="318"/>
      <c r="D2" s="318"/>
      <c r="E2" s="318"/>
      <c r="F2" s="318"/>
    </row>
    <row r="3" spans="1:12" ht="15.95" customHeight="1">
      <c r="A3" s="39"/>
      <c r="B3" s="39"/>
      <c r="C3" s="40"/>
      <c r="D3" s="40"/>
      <c r="E3" s="40"/>
      <c r="F3" s="40"/>
    </row>
    <row r="4" spans="1:12" ht="15.95" customHeight="1">
      <c r="A4" s="39"/>
      <c r="B4" s="39"/>
      <c r="C4" s="40"/>
      <c r="D4" s="40"/>
      <c r="E4" s="40"/>
      <c r="F4" s="40"/>
    </row>
    <row r="5" spans="1:12" ht="15.95" customHeight="1">
      <c r="A5" s="39"/>
      <c r="B5" s="39"/>
      <c r="C5" s="40"/>
      <c r="D5" s="40"/>
      <c r="E5" s="40"/>
      <c r="F5" s="40"/>
    </row>
    <row r="6" spans="1:12" ht="15.95" customHeight="1">
      <c r="A6" s="39"/>
      <c r="B6" s="39"/>
      <c r="C6" s="40" t="s">
        <v>14</v>
      </c>
      <c r="D6" s="40"/>
      <c r="E6" s="40">
        <v>55.57</v>
      </c>
      <c r="F6" s="40" t="s">
        <v>15</v>
      </c>
    </row>
    <row r="7" spans="1:12" ht="15.95" customHeight="1">
      <c r="A7" s="39"/>
      <c r="B7" s="39"/>
      <c r="C7" s="40" t="s">
        <v>16</v>
      </c>
      <c r="D7" s="40"/>
      <c r="E7" s="41">
        <v>0.3</v>
      </c>
      <c r="F7" s="40" t="s">
        <v>15</v>
      </c>
    </row>
    <row r="8" spans="1:12" ht="15.95" customHeight="1">
      <c r="A8" s="39"/>
      <c r="B8" s="39"/>
      <c r="C8" s="40" t="s">
        <v>17</v>
      </c>
      <c r="D8" s="40"/>
      <c r="E8" s="40">
        <v>55.87</v>
      </c>
      <c r="F8" s="40" t="s">
        <v>15</v>
      </c>
    </row>
    <row r="9" spans="1:12" ht="15.95" customHeight="1">
      <c r="A9" s="70" t="s">
        <v>18</v>
      </c>
      <c r="B9" s="70" t="s">
        <v>19</v>
      </c>
      <c r="C9" s="70" t="s">
        <v>20</v>
      </c>
      <c r="D9" s="70" t="s">
        <v>21</v>
      </c>
      <c r="E9" s="70" t="s">
        <v>22</v>
      </c>
      <c r="F9" s="70" t="s">
        <v>23</v>
      </c>
    </row>
    <row r="10" spans="1:12" s="169" customFormat="1" ht="15.95" customHeight="1">
      <c r="A10" s="165">
        <v>1</v>
      </c>
      <c r="B10" s="166" t="s">
        <v>24</v>
      </c>
      <c r="C10" s="165" t="s">
        <v>25</v>
      </c>
      <c r="D10" s="167">
        <v>1</v>
      </c>
      <c r="E10" s="168">
        <f>'Análisis de Precios'!F26</f>
        <v>69272.032999999996</v>
      </c>
      <c r="F10" s="168">
        <f>D10*E10</f>
        <v>69272.032999999996</v>
      </c>
      <c r="H10" s="170"/>
    </row>
    <row r="11" spans="1:12" s="169" customFormat="1" ht="15.95" customHeight="1">
      <c r="A11" s="165">
        <v>2</v>
      </c>
      <c r="B11" s="171" t="s">
        <v>26</v>
      </c>
      <c r="C11" s="165" t="s">
        <v>27</v>
      </c>
      <c r="D11" s="167">
        <f>D12+(D13*0.05)+D14+D25</f>
        <v>12.26</v>
      </c>
      <c r="E11" s="168">
        <f>'Análisis de Precios'!F49</f>
        <v>0</v>
      </c>
      <c r="F11" s="168">
        <f t="shared" ref="F11:F47" si="0">D11*E11</f>
        <v>0</v>
      </c>
      <c r="H11" s="170"/>
    </row>
    <row r="12" spans="1:12" ht="15.95" customHeight="1">
      <c r="A12" s="28">
        <v>3</v>
      </c>
      <c r="B12" s="31" t="s">
        <v>28</v>
      </c>
      <c r="C12" s="28" t="s">
        <v>27</v>
      </c>
      <c r="D12" s="137">
        <v>9.3699999999999992</v>
      </c>
      <c r="E12" s="30">
        <f>'Análisis de Precios'!F73</f>
        <v>255490.09376906668</v>
      </c>
      <c r="F12" s="30">
        <f t="shared" si="0"/>
        <v>2393942.1786161545</v>
      </c>
      <c r="H12" s="101"/>
    </row>
    <row r="13" spans="1:12" ht="15.95" customHeight="1">
      <c r="A13" s="28">
        <v>4</v>
      </c>
      <c r="B13" s="29" t="s">
        <v>29</v>
      </c>
      <c r="C13" s="28" t="s">
        <v>15</v>
      </c>
      <c r="D13" s="137">
        <v>3.4</v>
      </c>
      <c r="E13" s="30">
        <f>'Análisis de Precios'!F96</f>
        <v>158.17209054400001</v>
      </c>
      <c r="F13" s="30">
        <f t="shared" si="0"/>
        <v>537.78510784960008</v>
      </c>
      <c r="H13" s="101"/>
    </row>
    <row r="14" spans="1:12" s="169" customFormat="1" ht="15.95" customHeight="1">
      <c r="A14" s="165">
        <v>5</v>
      </c>
      <c r="B14" s="166" t="s">
        <v>30</v>
      </c>
      <c r="C14" s="165" t="s">
        <v>27</v>
      </c>
      <c r="D14" s="167">
        <v>1.57</v>
      </c>
      <c r="E14" s="168">
        <f>'Análisis de Precios'!F125</f>
        <v>68199.003055048641</v>
      </c>
      <c r="F14" s="168">
        <f t="shared" si="0"/>
        <v>107072.43479642637</v>
      </c>
      <c r="H14" s="170"/>
      <c r="L14" s="169" t="s">
        <v>31</v>
      </c>
    </row>
    <row r="15" spans="1:12" s="169" customFormat="1" ht="15.95" customHeight="1">
      <c r="A15" s="165">
        <v>6</v>
      </c>
      <c r="B15" s="166" t="s">
        <v>32</v>
      </c>
      <c r="C15" s="165" t="s">
        <v>27</v>
      </c>
      <c r="D15" s="167">
        <v>1.74</v>
      </c>
      <c r="E15" s="168">
        <f>'Análisis de Precios'!F156</f>
        <v>545148.42362655583</v>
      </c>
      <c r="F15" s="168">
        <f t="shared" si="0"/>
        <v>948558.25711020711</v>
      </c>
      <c r="H15" s="170"/>
    </row>
    <row r="16" spans="1:12" ht="15.95" customHeight="1">
      <c r="A16" s="28">
        <v>7</v>
      </c>
      <c r="B16" s="29" t="s">
        <v>33</v>
      </c>
      <c r="C16" s="28" t="s">
        <v>27</v>
      </c>
      <c r="D16" s="137">
        <f>(D17+D43)*0.085</f>
        <v>5.8242000000000003</v>
      </c>
      <c r="E16" s="30">
        <f>'Análisis de Precios'!F179</f>
        <v>3212.23</v>
      </c>
      <c r="F16" s="30">
        <f t="shared" si="0"/>
        <v>18708.669966000001</v>
      </c>
      <c r="H16" s="101"/>
    </row>
    <row r="17" spans="1:8" ht="15.95" customHeight="1">
      <c r="A17" s="28">
        <v>8</v>
      </c>
      <c r="B17" s="29" t="s">
        <v>34</v>
      </c>
      <c r="C17" s="28" t="s">
        <v>15</v>
      </c>
      <c r="D17" s="137">
        <v>41.82</v>
      </c>
      <c r="E17" s="30">
        <f>'Análisis de Precios'!F202</f>
        <v>3433.2336500000001</v>
      </c>
      <c r="F17" s="30">
        <f t="shared" si="0"/>
        <v>143577.83124299999</v>
      </c>
      <c r="H17" s="101"/>
    </row>
    <row r="18" spans="1:8" ht="15.95" customHeight="1">
      <c r="A18" s="28">
        <v>9</v>
      </c>
      <c r="B18" s="29" t="s">
        <v>35</v>
      </c>
      <c r="C18" s="28" t="s">
        <v>15</v>
      </c>
      <c r="D18" s="137">
        <v>5.62</v>
      </c>
      <c r="E18" s="30">
        <f>'Análisis de Precios'!F225</f>
        <v>0</v>
      </c>
      <c r="F18" s="30">
        <f t="shared" si="0"/>
        <v>0</v>
      </c>
      <c r="H18" s="101"/>
    </row>
    <row r="19" spans="1:8" ht="15.95" customHeight="1">
      <c r="A19" s="28">
        <v>10</v>
      </c>
      <c r="B19" s="29" t="s">
        <v>36</v>
      </c>
      <c r="C19" s="28" t="s">
        <v>15</v>
      </c>
      <c r="D19" s="137">
        <v>26.1</v>
      </c>
      <c r="E19" s="30">
        <f>'Análisis de Precios'!F249</f>
        <v>2267.5533370000003</v>
      </c>
      <c r="F19" s="30">
        <f t="shared" si="0"/>
        <v>59183.142095700008</v>
      </c>
      <c r="H19" s="101"/>
    </row>
    <row r="20" spans="1:8" s="169" customFormat="1" ht="15.95" customHeight="1">
      <c r="A20" s="165">
        <v>11</v>
      </c>
      <c r="B20" s="166" t="s">
        <v>37</v>
      </c>
      <c r="C20" s="165" t="str">
        <f>+C19</f>
        <v>m2</v>
      </c>
      <c r="D20" s="167">
        <v>87.6</v>
      </c>
      <c r="E20" s="168">
        <f>'Análisis de Precios'!F273</f>
        <v>13778.303833656</v>
      </c>
      <c r="F20" s="168">
        <f t="shared" si="0"/>
        <v>1206979.4158282655</v>
      </c>
      <c r="H20" s="170"/>
    </row>
    <row r="21" spans="1:8" s="169" customFormat="1" ht="15.95" customHeight="1">
      <c r="A21" s="165">
        <v>12</v>
      </c>
      <c r="B21" s="166" t="s">
        <v>38</v>
      </c>
      <c r="C21" s="165" t="s">
        <v>15</v>
      </c>
      <c r="D21" s="167">
        <v>2.86</v>
      </c>
      <c r="E21" s="168">
        <f>'Análisis de Precios'!F297</f>
        <v>4010.5630964888896</v>
      </c>
      <c r="F21" s="168">
        <f t="shared" si="0"/>
        <v>11470.210455958224</v>
      </c>
      <c r="H21" s="170"/>
    </row>
    <row r="22" spans="1:8" s="169" customFormat="1" ht="15.95" customHeight="1">
      <c r="A22" s="165">
        <v>13</v>
      </c>
      <c r="B22" s="166" t="s">
        <v>39</v>
      </c>
      <c r="C22" s="165" t="s">
        <v>27</v>
      </c>
      <c r="D22" s="167">
        <v>3.55</v>
      </c>
      <c r="E22" s="168">
        <f>'Análisis de Precios'!F328</f>
        <v>87074.437793924852</v>
      </c>
      <c r="F22" s="168">
        <f t="shared" si="0"/>
        <v>309114.2541684332</v>
      </c>
      <c r="H22" s="170"/>
    </row>
    <row r="23" spans="1:8" s="169" customFormat="1" ht="15.95" customHeight="1">
      <c r="A23" s="165">
        <v>14</v>
      </c>
      <c r="B23" s="166" t="s">
        <v>40</v>
      </c>
      <c r="C23" s="165" t="s">
        <v>27</v>
      </c>
      <c r="D23" s="167">
        <v>2.96</v>
      </c>
      <c r="E23" s="168">
        <f>'Análisis de Precios'!F359</f>
        <v>668012.29787506815</v>
      </c>
      <c r="F23" s="168">
        <f t="shared" si="0"/>
        <v>1977316.4017102018</v>
      </c>
      <c r="H23" s="170"/>
    </row>
    <row r="24" spans="1:8" ht="15.95" customHeight="1">
      <c r="A24" s="28">
        <v>15</v>
      </c>
      <c r="B24" s="29" t="s">
        <v>41</v>
      </c>
      <c r="C24" s="28" t="s">
        <v>27</v>
      </c>
      <c r="D24" s="137">
        <v>56.96</v>
      </c>
      <c r="E24" s="30">
        <f>'Análisis de Precios'!F388</f>
        <v>13955544.342510499</v>
      </c>
      <c r="F24" s="30">
        <f t="shared" si="0"/>
        <v>794907805.74939799</v>
      </c>
      <c r="H24" s="101"/>
    </row>
    <row r="25" spans="1:8" ht="15.95" customHeight="1">
      <c r="A25" s="28">
        <v>16</v>
      </c>
      <c r="B25" s="29" t="s">
        <v>42</v>
      </c>
      <c r="C25" s="28" t="s">
        <v>25</v>
      </c>
      <c r="D25" s="137">
        <v>1.1499999999999999</v>
      </c>
      <c r="E25" s="30">
        <f>'Análisis de Precios'!F417</f>
        <v>153453.17409920006</v>
      </c>
      <c r="F25" s="30">
        <f t="shared" si="0"/>
        <v>176471.15021408006</v>
      </c>
      <c r="H25" s="101"/>
    </row>
    <row r="26" spans="1:8" ht="15.95" customHeight="1">
      <c r="A26" s="28">
        <v>17</v>
      </c>
      <c r="B26" s="29" t="s">
        <v>43</v>
      </c>
      <c r="C26" s="28" t="s">
        <v>15</v>
      </c>
      <c r="D26" s="137">
        <v>56.96</v>
      </c>
      <c r="E26" s="30">
        <f>'Análisis de Precios'!F443</f>
        <v>0</v>
      </c>
      <c r="F26" s="30">
        <f t="shared" si="0"/>
        <v>0</v>
      </c>
      <c r="G26" s="449"/>
      <c r="H26" s="101"/>
    </row>
    <row r="27" spans="1:8" ht="15.95" customHeight="1">
      <c r="A27" s="28">
        <v>18</v>
      </c>
      <c r="B27" s="29" t="s">
        <v>44</v>
      </c>
      <c r="C27" s="28" t="s">
        <v>15</v>
      </c>
      <c r="D27" s="137">
        <v>56.96</v>
      </c>
      <c r="E27" s="30">
        <f>'Análisis de Precios'!F467</f>
        <v>92184.777658199993</v>
      </c>
      <c r="F27" s="30">
        <f t="shared" si="0"/>
        <v>5250844.9354110714</v>
      </c>
      <c r="H27" s="101"/>
    </row>
    <row r="28" spans="1:8" ht="15.95" customHeight="1">
      <c r="A28" s="28">
        <v>19</v>
      </c>
      <c r="B28" s="32" t="s">
        <v>45</v>
      </c>
      <c r="C28" s="28" t="s">
        <v>15</v>
      </c>
      <c r="D28" s="137">
        <f>D17</f>
        <v>41.82</v>
      </c>
      <c r="E28" s="30">
        <f>'Análisis de Precios'!F491</f>
        <v>11678.044710800001</v>
      </c>
      <c r="F28" s="30">
        <f t="shared" si="0"/>
        <v>488375.82980565605</v>
      </c>
      <c r="H28" s="101"/>
    </row>
    <row r="29" spans="1:8" ht="15.95" customHeight="1">
      <c r="A29" s="28">
        <v>20</v>
      </c>
      <c r="B29" s="29" t="s">
        <v>46</v>
      </c>
      <c r="C29" s="28" t="s">
        <v>47</v>
      </c>
      <c r="D29" s="137">
        <v>52.6</v>
      </c>
      <c r="E29" s="30">
        <f>'Análisis de Precios'!F517</f>
        <v>20617.397104860003</v>
      </c>
      <c r="F29" s="30">
        <f t="shared" si="0"/>
        <v>1084475.0877156362</v>
      </c>
      <c r="H29" s="101"/>
    </row>
    <row r="30" spans="1:8" ht="15.95" customHeight="1">
      <c r="A30" s="28">
        <v>21</v>
      </c>
      <c r="B30" s="32" t="s">
        <v>48</v>
      </c>
      <c r="C30" s="28" t="s">
        <v>25</v>
      </c>
      <c r="D30" s="137">
        <v>1</v>
      </c>
      <c r="E30" s="30">
        <f>'Análisis de Precios'!F541</f>
        <v>0</v>
      </c>
      <c r="F30" s="30">
        <f t="shared" si="0"/>
        <v>0</v>
      </c>
      <c r="H30" s="101"/>
    </row>
    <row r="31" spans="1:8" ht="15.95" customHeight="1">
      <c r="A31" s="28">
        <v>22</v>
      </c>
      <c r="B31" s="29" t="s">
        <v>49</v>
      </c>
      <c r="C31" s="28" t="s">
        <v>15</v>
      </c>
      <c r="D31" s="137">
        <v>17.8</v>
      </c>
      <c r="E31" s="30">
        <f>'Análisis de Precios'!F564</f>
        <v>247166.95783683009</v>
      </c>
      <c r="F31" s="30">
        <f t="shared" si="0"/>
        <v>4399571.8494955758</v>
      </c>
      <c r="H31" s="101"/>
    </row>
    <row r="32" spans="1:8" ht="15.95" customHeight="1">
      <c r="A32" s="28">
        <v>23</v>
      </c>
      <c r="B32" s="29" t="s">
        <v>50</v>
      </c>
      <c r="C32" s="28" t="s">
        <v>15</v>
      </c>
      <c r="D32" s="137">
        <v>125</v>
      </c>
      <c r="E32" s="30">
        <f>'Análisis de Precios'!F589</f>
        <v>18925.997583268803</v>
      </c>
      <c r="F32" s="30">
        <f t="shared" si="0"/>
        <v>2365749.6979086003</v>
      </c>
      <c r="H32" s="101"/>
    </row>
    <row r="33" spans="1:8" ht="15.95" customHeight="1">
      <c r="A33" s="28">
        <v>24</v>
      </c>
      <c r="B33" s="29" t="s">
        <v>51</v>
      </c>
      <c r="C33" s="28" t="s">
        <v>15</v>
      </c>
      <c r="D33" s="137">
        <f>D17+D18</f>
        <v>47.44</v>
      </c>
      <c r="E33" s="30">
        <f>'Análisis de Precios'!F614</f>
        <v>2443739.6669216002</v>
      </c>
      <c r="F33" s="30">
        <f t="shared" si="0"/>
        <v>115931009.79876071</v>
      </c>
      <c r="H33" s="101"/>
    </row>
    <row r="34" spans="1:8" ht="15.95" customHeight="1">
      <c r="A34" s="28">
        <v>25</v>
      </c>
      <c r="B34" s="29" t="s">
        <v>52</v>
      </c>
      <c r="C34" s="28" t="s">
        <v>15</v>
      </c>
      <c r="D34" s="137">
        <f>D31</f>
        <v>17.8</v>
      </c>
      <c r="E34" s="30">
        <f>'Análisis de Precios'!F636</f>
        <v>501830.42950250016</v>
      </c>
      <c r="F34" s="30">
        <f t="shared" si="0"/>
        <v>8932581.6451445036</v>
      </c>
      <c r="H34" s="101"/>
    </row>
    <row r="35" spans="1:8" ht="15.95" customHeight="1">
      <c r="A35" s="28">
        <v>26</v>
      </c>
      <c r="B35" s="29" t="s">
        <v>53</v>
      </c>
      <c r="C35" s="28" t="s">
        <v>15</v>
      </c>
      <c r="D35" s="137">
        <v>120</v>
      </c>
      <c r="E35" s="30">
        <f>'Análisis de Precios'!F662</f>
        <v>19005.495649828801</v>
      </c>
      <c r="F35" s="30">
        <f t="shared" si="0"/>
        <v>2280659.4779794561</v>
      </c>
      <c r="H35" s="101"/>
    </row>
    <row r="36" spans="1:8" ht="15.95" customHeight="1">
      <c r="A36" s="28">
        <v>27</v>
      </c>
      <c r="B36" s="29" t="s">
        <v>54</v>
      </c>
      <c r="C36" s="28" t="s">
        <v>25</v>
      </c>
      <c r="D36" s="137">
        <v>1</v>
      </c>
      <c r="E36" s="30">
        <v>31159</v>
      </c>
      <c r="F36" s="30">
        <f t="shared" si="0"/>
        <v>31159</v>
      </c>
      <c r="H36" s="101"/>
    </row>
    <row r="37" spans="1:8" ht="15.95" customHeight="1">
      <c r="A37" s="28">
        <v>28</v>
      </c>
      <c r="B37" s="29" t="s">
        <v>55</v>
      </c>
      <c r="C37" s="28" t="s">
        <v>15</v>
      </c>
      <c r="D37" s="137">
        <v>75</v>
      </c>
      <c r="E37" s="30">
        <f>'Análisis de Precios'!F708</f>
        <v>127849.1635416667</v>
      </c>
      <c r="F37" s="30">
        <f t="shared" si="0"/>
        <v>9588687.2656250019</v>
      </c>
      <c r="H37" s="101"/>
    </row>
    <row r="38" spans="1:8" ht="15.95" customHeight="1">
      <c r="A38" s="28">
        <v>29</v>
      </c>
      <c r="B38" s="29" t="s">
        <v>56</v>
      </c>
      <c r="C38" s="28" t="str">
        <f>+C37</f>
        <v>m2</v>
      </c>
      <c r="D38" s="137">
        <v>0</v>
      </c>
      <c r="E38" s="30">
        <v>0</v>
      </c>
      <c r="F38" s="139">
        <f t="shared" si="0"/>
        <v>0</v>
      </c>
      <c r="H38" s="101"/>
    </row>
    <row r="39" spans="1:8" ht="15.95" customHeight="1">
      <c r="A39" s="28">
        <v>30</v>
      </c>
      <c r="B39" s="29" t="s">
        <v>57</v>
      </c>
      <c r="C39" s="28" t="s">
        <v>15</v>
      </c>
      <c r="D39" s="137">
        <f>D32</f>
        <v>125</v>
      </c>
      <c r="E39" s="30">
        <f>'Análisis de Precios'!F754</f>
        <v>7684.9702935000005</v>
      </c>
      <c r="F39" s="30">
        <f t="shared" si="0"/>
        <v>960621.28668750008</v>
      </c>
      <c r="H39" s="101"/>
    </row>
    <row r="40" spans="1:8" ht="15.95" customHeight="1">
      <c r="A40" s="28">
        <v>31</v>
      </c>
      <c r="B40" s="29" t="s">
        <v>58</v>
      </c>
      <c r="C40" s="28" t="s">
        <v>15</v>
      </c>
      <c r="D40" s="137">
        <f>D33</f>
        <v>47.44</v>
      </c>
      <c r="E40" s="30">
        <f>'Análisis de Precios'!F778</f>
        <v>20671.460235999999</v>
      </c>
      <c r="F40" s="30">
        <f t="shared" si="0"/>
        <v>980654.0735958399</v>
      </c>
      <c r="H40" s="101"/>
    </row>
    <row r="41" spans="1:8" ht="15.95" customHeight="1">
      <c r="A41" s="28">
        <v>32</v>
      </c>
      <c r="B41" s="29" t="s">
        <v>59</v>
      </c>
      <c r="C41" s="28" t="s">
        <v>15</v>
      </c>
      <c r="D41" s="137">
        <f>D35</f>
        <v>120</v>
      </c>
      <c r="E41" s="30">
        <f>'Análisis de Precios'!F802</f>
        <v>7268.6108265000012</v>
      </c>
      <c r="F41" s="30">
        <f t="shared" si="0"/>
        <v>872233.29918000009</v>
      </c>
      <c r="H41" s="102"/>
    </row>
    <row r="42" spans="1:8" ht="15.95" customHeight="1">
      <c r="A42" s="28">
        <v>33</v>
      </c>
      <c r="B42" s="29" t="s">
        <v>60</v>
      </c>
      <c r="C42" s="28" t="s">
        <v>15</v>
      </c>
      <c r="D42" s="137">
        <v>0</v>
      </c>
      <c r="E42" s="121">
        <f>'Análisis de Precios'!F849</f>
        <v>0</v>
      </c>
      <c r="F42" s="138" t="s">
        <v>61</v>
      </c>
      <c r="H42" s="101"/>
    </row>
    <row r="43" spans="1:8" ht="15.95" customHeight="1">
      <c r="A43" s="28">
        <v>34</v>
      </c>
      <c r="B43" s="29" t="s">
        <v>62</v>
      </c>
      <c r="C43" s="28" t="s">
        <v>15</v>
      </c>
      <c r="D43" s="137">
        <v>26.7</v>
      </c>
      <c r="E43" s="121">
        <f>E17</f>
        <v>3433.2336500000001</v>
      </c>
      <c r="F43" s="30">
        <f t="shared" si="0"/>
        <v>91667.338455000005</v>
      </c>
      <c r="H43" s="101"/>
    </row>
    <row r="44" spans="1:8" ht="15.95" customHeight="1">
      <c r="A44" s="28">
        <v>35</v>
      </c>
      <c r="B44" s="32" t="s">
        <v>63</v>
      </c>
      <c r="C44" s="28" t="s">
        <v>25</v>
      </c>
      <c r="D44" s="137">
        <v>1</v>
      </c>
      <c r="E44" s="30">
        <f>'Análisis de Precios'!F871</f>
        <v>1772247.1979579988</v>
      </c>
      <c r="F44" s="30">
        <f t="shared" si="0"/>
        <v>1772247.1979579988</v>
      </c>
      <c r="H44" s="101"/>
    </row>
    <row r="45" spans="1:8" ht="15.95" customHeight="1">
      <c r="A45" s="28">
        <v>36</v>
      </c>
      <c r="B45" s="29" t="s">
        <v>64</v>
      </c>
      <c r="C45" s="28" t="s">
        <v>25</v>
      </c>
      <c r="D45" s="137">
        <v>1</v>
      </c>
      <c r="E45" s="30">
        <f>'Análisis de Precios'!F895</f>
        <v>1712269.3997738305</v>
      </c>
      <c r="F45" s="30">
        <f t="shared" si="0"/>
        <v>1712269.3997738305</v>
      </c>
      <c r="H45" s="101"/>
    </row>
    <row r="46" spans="1:8" ht="15.95" customHeight="1">
      <c r="A46" s="28">
        <v>37</v>
      </c>
      <c r="B46" s="29" t="s">
        <v>65</v>
      </c>
      <c r="C46" s="28" t="s">
        <v>25</v>
      </c>
      <c r="D46" s="137">
        <v>1</v>
      </c>
      <c r="E46" s="30">
        <f>'Análisis de Precios'!F919</f>
        <v>526256.80987399083</v>
      </c>
      <c r="F46" s="30">
        <f t="shared" si="0"/>
        <v>526256.80987399083</v>
      </c>
      <c r="H46" s="101"/>
    </row>
    <row r="47" spans="1:8" ht="15.95" customHeight="1" thickBot="1">
      <c r="A47" s="28">
        <v>38</v>
      </c>
      <c r="B47" s="29" t="s">
        <v>66</v>
      </c>
      <c r="C47" s="43" t="s">
        <v>25</v>
      </c>
      <c r="D47" s="137">
        <v>1</v>
      </c>
      <c r="E47" s="30">
        <f>'Análisis de Precios'!F942</f>
        <v>398562.14277221373</v>
      </c>
      <c r="F47" s="30">
        <f t="shared" si="0"/>
        <v>398562.14277221373</v>
      </c>
      <c r="H47" s="101"/>
    </row>
    <row r="48" spans="1:8" ht="15.95" customHeight="1" thickBot="1">
      <c r="A48" s="44"/>
      <c r="B48" s="45" t="s">
        <v>67</v>
      </c>
      <c r="C48" s="46"/>
      <c r="D48" s="47"/>
      <c r="E48" s="33"/>
      <c r="F48" s="140">
        <f>SUM(F10:F47)</f>
        <v>959997635.64985263</v>
      </c>
      <c r="G48" s="42"/>
      <c r="H48" s="103"/>
    </row>
    <row r="49" spans="1:8" ht="15.95" hidden="1" customHeight="1">
      <c r="A49" s="48" t="s">
        <v>68</v>
      </c>
      <c r="B49" s="29" t="s">
        <v>69</v>
      </c>
      <c r="C49" s="29"/>
      <c r="D49" s="49"/>
      <c r="E49" s="28" t="s">
        <v>70</v>
      </c>
      <c r="F49" s="141">
        <f>GG!D52</f>
        <v>116258.42287823514</v>
      </c>
      <c r="G49" s="2"/>
      <c r="H49" s="104"/>
    </row>
    <row r="50" spans="1:8" ht="15.95" hidden="1" customHeight="1">
      <c r="A50" s="48"/>
      <c r="B50" s="50" t="s">
        <v>71</v>
      </c>
      <c r="C50" s="51"/>
      <c r="D50" s="49"/>
      <c r="E50" s="28"/>
      <c r="F50" s="141">
        <f>F48+F49</f>
        <v>960113894.0727309</v>
      </c>
      <c r="H50" s="104"/>
    </row>
    <row r="51" spans="1:8" ht="15.95" hidden="1" customHeight="1">
      <c r="A51" s="48" t="s">
        <v>72</v>
      </c>
      <c r="B51" s="29" t="s">
        <v>73</v>
      </c>
      <c r="C51" s="29"/>
      <c r="D51" s="49">
        <v>0.1</v>
      </c>
      <c r="E51" s="28" t="s">
        <v>74</v>
      </c>
      <c r="F51" s="141">
        <f>F50*D51</f>
        <v>96011389.407273099</v>
      </c>
      <c r="H51" s="104"/>
    </row>
    <row r="52" spans="1:8" ht="15.95" hidden="1" customHeight="1">
      <c r="A52" s="48"/>
      <c r="B52" s="29" t="s">
        <v>75</v>
      </c>
      <c r="C52" s="51"/>
      <c r="D52" s="49"/>
      <c r="E52" s="28"/>
      <c r="F52" s="141">
        <f>F50+F51</f>
        <v>1056125283.480004</v>
      </c>
      <c r="H52" s="104"/>
    </row>
    <row r="53" spans="1:8" ht="15.95" hidden="1" customHeight="1">
      <c r="A53" s="48" t="s">
        <v>76</v>
      </c>
      <c r="B53" s="29" t="s">
        <v>77</v>
      </c>
      <c r="C53" s="29"/>
      <c r="D53" s="52">
        <v>0.21</v>
      </c>
      <c r="E53" s="28" t="s">
        <v>78</v>
      </c>
      <c r="F53" s="141">
        <f>F52*D53</f>
        <v>221786309.53080082</v>
      </c>
      <c r="H53" s="104"/>
    </row>
    <row r="54" spans="1:8" ht="15.95" hidden="1" customHeight="1">
      <c r="A54" s="48" t="s">
        <v>79</v>
      </c>
      <c r="B54" s="29" t="s">
        <v>80</v>
      </c>
      <c r="C54" s="29"/>
      <c r="D54" s="52">
        <v>2.4E-2</v>
      </c>
      <c r="E54" s="28" t="s">
        <v>78</v>
      </c>
      <c r="F54" s="141">
        <f>F50*D54</f>
        <v>23042733.457745541</v>
      </c>
      <c r="H54" s="104"/>
    </row>
    <row r="55" spans="1:8" ht="15.95" hidden="1" customHeight="1">
      <c r="A55" s="48"/>
      <c r="B55" s="29" t="s">
        <v>81</v>
      </c>
      <c r="C55" s="29"/>
      <c r="D55" s="49"/>
      <c r="E55" s="28" t="s">
        <v>82</v>
      </c>
      <c r="F55" s="141">
        <f>F52+F53+F54</f>
        <v>1300954326.4685502</v>
      </c>
      <c r="H55" s="105"/>
    </row>
    <row r="56" spans="1:8" ht="15.95" hidden="1" customHeight="1" thickBot="1">
      <c r="A56" s="38"/>
      <c r="B56" s="34"/>
      <c r="C56" s="34"/>
      <c r="D56" s="35"/>
      <c r="E56" s="36"/>
      <c r="F56" s="37"/>
    </row>
    <row r="57" spans="1:8" ht="19.5" thickBot="1">
      <c r="E57" s="119" t="s">
        <v>83</v>
      </c>
      <c r="F57" s="120">
        <f>F55/E8</f>
        <v>23285382.610856459</v>
      </c>
    </row>
  </sheetData>
  <mergeCells count="2">
    <mergeCell ref="A2:F2"/>
    <mergeCell ref="A1:F1"/>
  </mergeCells>
  <phoneticPr fontId="0" type="noConversion"/>
  <pageMargins left="0.78740157480314965" right="0.11811023622047245" top="0.62992125984251968" bottom="0.47244094488188981" header="0" footer="0"/>
  <pageSetup paperSize="9" scale="58" orientation="portrait" horizontalDpi="4294967293" verticalDpi="300"/>
  <headerFooter alignWithMargins="0"/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6"/>
  <sheetViews>
    <sheetView showGridLines="0" zoomScale="70" zoomScaleNormal="70" zoomScaleSheetLayoutView="100" workbookViewId="0">
      <selection activeCell="L15" sqref="L15"/>
    </sheetView>
  </sheetViews>
  <sheetFormatPr defaultColWidth="10.7109375" defaultRowHeight="12.75"/>
  <cols>
    <col min="1" max="1" width="9.5703125" customWidth="1"/>
    <col min="2" max="2" width="45.5703125" customWidth="1"/>
    <col min="3" max="3" width="1.5703125" hidden="1" customWidth="1"/>
    <col min="4" max="4" width="17.140625" customWidth="1"/>
    <col min="5" max="5" width="15.140625" customWidth="1"/>
    <col min="8" max="8" width="36.140625" customWidth="1"/>
    <col min="9" max="9" width="31.28515625" customWidth="1"/>
  </cols>
  <sheetData>
    <row r="2" spans="1:9" ht="14.25">
      <c r="A2" s="39"/>
      <c r="B2" s="39"/>
      <c r="C2" s="39"/>
      <c r="D2" s="39"/>
    </row>
    <row r="3" spans="1:9" ht="15" thickBot="1">
      <c r="A3" s="39"/>
      <c r="B3" s="39"/>
      <c r="C3" s="39"/>
      <c r="D3" s="39"/>
    </row>
    <row r="4" spans="1:9" ht="14.25" customHeight="1">
      <c r="A4" s="329" t="s">
        <v>84</v>
      </c>
      <c r="B4" s="330"/>
      <c r="C4" s="330"/>
      <c r="D4" s="331"/>
      <c r="E4" s="110"/>
      <c r="F4" s="329" t="s">
        <v>84</v>
      </c>
      <c r="G4" s="330"/>
      <c r="H4" s="330"/>
      <c r="I4" s="331"/>
    </row>
    <row r="5" spans="1:9" ht="17.25" customHeight="1" thickBot="1">
      <c r="A5" s="332"/>
      <c r="B5" s="333"/>
      <c r="C5" s="333"/>
      <c r="D5" s="334"/>
      <c r="E5" s="110"/>
      <c r="F5" s="332"/>
      <c r="G5" s="333"/>
      <c r="H5" s="333"/>
      <c r="I5" s="334"/>
    </row>
    <row r="6" spans="1:9" ht="15.75" customHeight="1">
      <c r="A6" s="335">
        <v>1</v>
      </c>
      <c r="B6" s="336" t="s">
        <v>85</v>
      </c>
      <c r="C6" s="113"/>
      <c r="D6" s="111" t="s">
        <v>86</v>
      </c>
      <c r="F6" s="335">
        <v>1</v>
      </c>
      <c r="G6" s="322" t="s">
        <v>85</v>
      </c>
      <c r="H6" s="323"/>
      <c r="I6" s="111" t="s">
        <v>86</v>
      </c>
    </row>
    <row r="7" spans="1:9" ht="15.75" customHeight="1">
      <c r="A7" s="320"/>
      <c r="B7" s="337"/>
      <c r="C7" s="114"/>
      <c r="D7" s="112" t="s">
        <v>87</v>
      </c>
      <c r="F7" s="320"/>
      <c r="G7" s="324"/>
      <c r="H7" s="325"/>
      <c r="I7" s="112" t="s">
        <v>87</v>
      </c>
    </row>
    <row r="8" spans="1:9" ht="14.25">
      <c r="A8" s="320"/>
      <c r="B8" s="115" t="s">
        <v>88</v>
      </c>
      <c r="C8" s="115"/>
      <c r="D8" s="117">
        <v>5000</v>
      </c>
      <c r="E8" s="14"/>
      <c r="F8" s="320"/>
      <c r="G8" s="115" t="s">
        <v>88</v>
      </c>
      <c r="H8" s="115"/>
      <c r="I8" s="117"/>
    </row>
    <row r="9" spans="1:9" ht="14.25" hidden="1">
      <c r="A9" s="320"/>
      <c r="B9" s="116" t="s">
        <v>89</v>
      </c>
      <c r="C9" s="115"/>
      <c r="D9" s="117"/>
      <c r="E9" s="14"/>
      <c r="F9" s="320"/>
      <c r="G9" s="116" t="s">
        <v>89</v>
      </c>
      <c r="H9" s="115"/>
      <c r="I9" s="117"/>
    </row>
    <row r="10" spans="1:9" ht="15">
      <c r="A10" s="320"/>
      <c r="B10" s="115" t="s">
        <v>90</v>
      </c>
      <c r="C10" s="118"/>
      <c r="D10" s="117">
        <v>2229</v>
      </c>
      <c r="E10" s="14"/>
      <c r="F10" s="320"/>
      <c r="G10" s="115" t="s">
        <v>90</v>
      </c>
      <c r="H10" s="118"/>
      <c r="I10" s="117"/>
    </row>
    <row r="11" spans="1:9" ht="14.25">
      <c r="A11" s="320"/>
      <c r="B11" s="115" t="s">
        <v>91</v>
      </c>
      <c r="C11" s="115"/>
      <c r="D11" s="117">
        <v>1802.16</v>
      </c>
      <c r="E11" s="14"/>
      <c r="F11" s="320"/>
      <c r="G11" s="115" t="s">
        <v>91</v>
      </c>
      <c r="H11" s="115"/>
      <c r="I11" s="117"/>
    </row>
    <row r="12" spans="1:9" ht="14.25">
      <c r="A12" s="320"/>
      <c r="B12" s="115" t="s">
        <v>92</v>
      </c>
      <c r="C12" s="115"/>
      <c r="D12" s="117">
        <v>1800</v>
      </c>
      <c r="E12" s="14"/>
      <c r="F12" s="320"/>
      <c r="G12" s="115" t="s">
        <v>92</v>
      </c>
      <c r="H12" s="115"/>
      <c r="I12" s="117"/>
    </row>
    <row r="13" spans="1:9" ht="14.25">
      <c r="A13" s="320"/>
      <c r="B13" s="115" t="s">
        <v>93</v>
      </c>
      <c r="C13" s="115"/>
      <c r="D13" s="117">
        <v>4800</v>
      </c>
      <c r="E13" s="14"/>
      <c r="F13" s="320"/>
      <c r="G13" s="115" t="s">
        <v>93</v>
      </c>
      <c r="H13" s="115"/>
      <c r="I13" s="117"/>
    </row>
    <row r="14" spans="1:9" ht="14.25">
      <c r="A14" s="320"/>
      <c r="B14" s="115" t="s">
        <v>94</v>
      </c>
      <c r="C14" s="115"/>
      <c r="D14" s="117">
        <v>3764.7815147470892</v>
      </c>
      <c r="F14" s="320"/>
      <c r="G14" s="115" t="s">
        <v>94</v>
      </c>
      <c r="H14" s="115"/>
      <c r="I14" s="117"/>
    </row>
    <row r="15" spans="1:9" ht="14.25">
      <c r="A15" s="320"/>
      <c r="B15" s="115" t="s">
        <v>95</v>
      </c>
      <c r="C15" s="115"/>
      <c r="D15" s="117">
        <v>14400</v>
      </c>
      <c r="E15" s="14"/>
      <c r="F15" s="320"/>
      <c r="G15" s="115" t="s">
        <v>95</v>
      </c>
      <c r="H15" s="115"/>
      <c r="I15" s="117"/>
    </row>
    <row r="16" spans="1:9" ht="14.25">
      <c r="A16" s="320"/>
      <c r="B16" s="115" t="s">
        <v>96</v>
      </c>
      <c r="C16" s="115"/>
      <c r="D16" s="117">
        <v>3334.2000000000003</v>
      </c>
      <c r="E16" s="14"/>
      <c r="F16" s="320"/>
      <c r="G16" s="115" t="s">
        <v>96</v>
      </c>
      <c r="H16" s="115"/>
      <c r="I16" s="117"/>
    </row>
    <row r="17" spans="1:9" ht="15">
      <c r="A17" s="320"/>
      <c r="B17" s="115" t="s">
        <v>97</v>
      </c>
      <c r="C17" s="118"/>
      <c r="D17" s="117">
        <v>753.73303122566392</v>
      </c>
      <c r="E17" s="14"/>
      <c r="F17" s="320"/>
      <c r="G17" s="115" t="s">
        <v>97</v>
      </c>
      <c r="H17" s="118"/>
      <c r="I17" s="117"/>
    </row>
    <row r="18" spans="1:9" ht="14.25">
      <c r="A18" s="320"/>
      <c r="B18" s="115" t="s">
        <v>98</v>
      </c>
      <c r="C18" s="115"/>
      <c r="D18" s="117">
        <v>0.2413270710743802</v>
      </c>
      <c r="E18" s="14"/>
      <c r="F18" s="320"/>
      <c r="G18" s="115" t="s">
        <v>98</v>
      </c>
      <c r="H18" s="115"/>
      <c r="I18" s="117"/>
    </row>
    <row r="19" spans="1:9" ht="14.25" hidden="1">
      <c r="A19" s="320"/>
      <c r="B19" s="115" t="s">
        <v>99</v>
      </c>
      <c r="C19" s="115"/>
      <c r="D19" s="117">
        <v>0</v>
      </c>
      <c r="E19" s="14"/>
      <c r="F19" s="320"/>
      <c r="G19" s="115" t="s">
        <v>99</v>
      </c>
      <c r="H19" s="115"/>
      <c r="I19" s="117"/>
    </row>
    <row r="20" spans="1:9" ht="14.25" hidden="1">
      <c r="A20" s="320"/>
      <c r="B20" s="115" t="s">
        <v>100</v>
      </c>
      <c r="C20" s="115"/>
      <c r="D20" s="117">
        <v>0</v>
      </c>
      <c r="E20" s="14"/>
      <c r="F20" s="320"/>
      <c r="G20" s="115" t="s">
        <v>100</v>
      </c>
      <c r="H20" s="115"/>
      <c r="I20" s="117"/>
    </row>
    <row r="21" spans="1:9" ht="14.25" hidden="1">
      <c r="A21" s="320"/>
      <c r="B21" s="115" t="s">
        <v>101</v>
      </c>
      <c r="C21" s="115"/>
      <c r="D21" s="117">
        <v>0</v>
      </c>
      <c r="E21" s="14"/>
      <c r="F21" s="320"/>
      <c r="G21" s="115" t="s">
        <v>101</v>
      </c>
      <c r="H21" s="115"/>
      <c r="I21" s="117"/>
    </row>
    <row r="22" spans="1:9" ht="15" hidden="1">
      <c r="A22" s="320"/>
      <c r="B22" s="115" t="s">
        <v>102</v>
      </c>
      <c r="C22" s="118"/>
      <c r="D22" s="117">
        <v>0</v>
      </c>
      <c r="E22" s="14"/>
      <c r="F22" s="320"/>
      <c r="G22" s="115" t="s">
        <v>102</v>
      </c>
      <c r="H22" s="118"/>
      <c r="I22" s="117"/>
    </row>
    <row r="23" spans="1:9" ht="14.25" hidden="1">
      <c r="A23" s="320"/>
      <c r="B23" s="115" t="s">
        <v>103</v>
      </c>
      <c r="C23" s="115"/>
      <c r="D23" s="117">
        <v>0</v>
      </c>
      <c r="E23" s="14"/>
      <c r="F23" s="320"/>
      <c r="G23" s="115" t="s">
        <v>103</v>
      </c>
      <c r="H23" s="115"/>
      <c r="I23" s="117"/>
    </row>
    <row r="24" spans="1:9" ht="14.25" hidden="1">
      <c r="A24" s="320"/>
      <c r="B24" s="115" t="s">
        <v>104</v>
      </c>
      <c r="C24" s="115"/>
      <c r="D24" s="117"/>
      <c r="E24" s="14"/>
      <c r="F24" s="320"/>
      <c r="G24" s="115" t="s">
        <v>104</v>
      </c>
      <c r="H24" s="115"/>
      <c r="I24" s="117"/>
    </row>
    <row r="25" spans="1:9" ht="14.25">
      <c r="A25" s="320"/>
      <c r="B25" s="115" t="s">
        <v>105</v>
      </c>
      <c r="C25" s="115"/>
      <c r="D25" s="117">
        <v>2400</v>
      </c>
      <c r="E25" s="14"/>
      <c r="F25" s="320"/>
      <c r="G25" s="115" t="s">
        <v>105</v>
      </c>
      <c r="H25" s="115"/>
      <c r="I25" s="117"/>
    </row>
    <row r="26" spans="1:9" ht="24.75" customHeight="1">
      <c r="A26" s="320">
        <v>2</v>
      </c>
      <c r="B26" s="142" t="s">
        <v>106</v>
      </c>
      <c r="C26" s="109"/>
      <c r="D26" s="108"/>
      <c r="E26" s="14"/>
      <c r="F26" s="320">
        <v>2</v>
      </c>
      <c r="G26" s="326" t="s">
        <v>106</v>
      </c>
      <c r="H26" s="327"/>
      <c r="I26" s="108"/>
    </row>
    <row r="27" spans="1:9" ht="14.25">
      <c r="A27" s="320"/>
      <c r="B27" s="115" t="s">
        <v>107</v>
      </c>
      <c r="C27" s="115"/>
      <c r="D27" s="117">
        <v>500</v>
      </c>
      <c r="F27" s="320"/>
      <c r="G27" s="115" t="s">
        <v>107</v>
      </c>
      <c r="H27" s="115"/>
      <c r="I27" s="117"/>
    </row>
    <row r="28" spans="1:9" ht="24" customHeight="1">
      <c r="A28" s="320">
        <v>3</v>
      </c>
      <c r="B28" s="143" t="s">
        <v>108</v>
      </c>
      <c r="C28" s="109"/>
      <c r="D28" s="107"/>
      <c r="F28" s="320">
        <v>3</v>
      </c>
      <c r="G28" s="143" t="s">
        <v>108</v>
      </c>
      <c r="H28" s="109"/>
      <c r="I28" s="107"/>
    </row>
    <row r="29" spans="1:9" ht="14.25" hidden="1">
      <c r="A29" s="320"/>
      <c r="B29" s="115" t="s">
        <v>109</v>
      </c>
      <c r="C29" s="115"/>
      <c r="D29" s="117"/>
      <c r="F29" s="320"/>
      <c r="G29" s="115" t="s">
        <v>109</v>
      </c>
      <c r="H29" s="115"/>
      <c r="I29" s="117"/>
    </row>
    <row r="30" spans="1:9" ht="14.25" hidden="1">
      <c r="A30" s="320"/>
      <c r="B30" s="115" t="s">
        <v>110</v>
      </c>
      <c r="C30" s="115"/>
      <c r="D30" s="117"/>
      <c r="F30" s="320"/>
      <c r="G30" s="115" t="s">
        <v>110</v>
      </c>
      <c r="H30" s="115"/>
      <c r="I30" s="117"/>
    </row>
    <row r="31" spans="1:9" ht="14.25" hidden="1">
      <c r="A31" s="320"/>
      <c r="B31" s="115" t="s">
        <v>111</v>
      </c>
      <c r="C31" s="115"/>
      <c r="D31" s="117">
        <v>0</v>
      </c>
      <c r="F31" s="320"/>
      <c r="G31" s="115" t="s">
        <v>111</v>
      </c>
      <c r="H31" s="115"/>
      <c r="I31" s="117"/>
    </row>
    <row r="32" spans="1:9" ht="14.25">
      <c r="A32" s="320"/>
      <c r="B32" s="115" t="s">
        <v>112</v>
      </c>
      <c r="C32" s="115"/>
      <c r="D32" s="117">
        <v>7000</v>
      </c>
      <c r="F32" s="320"/>
      <c r="G32" s="115" t="s">
        <v>112</v>
      </c>
      <c r="H32" s="115"/>
      <c r="I32" s="117"/>
    </row>
    <row r="33" spans="1:9" ht="14.25" hidden="1">
      <c r="A33" s="320"/>
      <c r="B33" s="115" t="s">
        <v>113</v>
      </c>
      <c r="C33" s="115"/>
      <c r="D33" s="117">
        <v>0</v>
      </c>
      <c r="F33" s="320"/>
      <c r="G33" s="115" t="s">
        <v>113</v>
      </c>
      <c r="H33" s="115"/>
      <c r="I33" s="117"/>
    </row>
    <row r="34" spans="1:9" ht="14.25" hidden="1">
      <c r="A34" s="320"/>
      <c r="B34" s="115" t="s">
        <v>114</v>
      </c>
      <c r="C34" s="115"/>
      <c r="D34" s="117">
        <v>0</v>
      </c>
      <c r="F34" s="320"/>
      <c r="G34" s="115" t="s">
        <v>114</v>
      </c>
      <c r="H34" s="115"/>
      <c r="I34" s="117"/>
    </row>
    <row r="35" spans="1:9" ht="14.25" hidden="1">
      <c r="A35" s="320"/>
      <c r="B35" s="115" t="s">
        <v>115</v>
      </c>
      <c r="C35" s="115"/>
      <c r="D35" s="117">
        <v>0</v>
      </c>
      <c r="F35" s="320"/>
      <c r="G35" s="115" t="s">
        <v>115</v>
      </c>
      <c r="H35" s="115"/>
      <c r="I35" s="117"/>
    </row>
    <row r="36" spans="1:9" ht="14.25" hidden="1">
      <c r="A36" s="320"/>
      <c r="B36" s="115" t="s">
        <v>116</v>
      </c>
      <c r="C36" s="115"/>
      <c r="D36" s="117">
        <v>0</v>
      </c>
      <c r="F36" s="320"/>
      <c r="G36" s="115" t="s">
        <v>116</v>
      </c>
      <c r="H36" s="115"/>
      <c r="I36" s="117"/>
    </row>
    <row r="37" spans="1:9" ht="14.25" hidden="1">
      <c r="A37" s="320"/>
      <c r="B37" s="115" t="s">
        <v>117</v>
      </c>
      <c r="C37" s="115"/>
      <c r="D37" s="117">
        <v>0</v>
      </c>
      <c r="F37" s="320"/>
      <c r="G37" s="115" t="s">
        <v>117</v>
      </c>
      <c r="H37" s="115"/>
      <c r="I37" s="117"/>
    </row>
    <row r="38" spans="1:9" ht="14.25" hidden="1">
      <c r="A38" s="320"/>
      <c r="B38" s="115" t="s">
        <v>118</v>
      </c>
      <c r="C38" s="115"/>
      <c r="D38" s="117">
        <v>0</v>
      </c>
      <c r="F38" s="320"/>
      <c r="G38" s="115" t="s">
        <v>118</v>
      </c>
      <c r="H38" s="115"/>
      <c r="I38" s="117"/>
    </row>
    <row r="39" spans="1:9" ht="14.25" hidden="1">
      <c r="A39" s="320"/>
      <c r="B39" s="115" t="s">
        <v>119</v>
      </c>
      <c r="C39" s="115"/>
      <c r="D39" s="117">
        <v>0</v>
      </c>
      <c r="F39" s="320"/>
      <c r="G39" s="115" t="s">
        <v>119</v>
      </c>
      <c r="H39" s="115"/>
      <c r="I39" s="117"/>
    </row>
    <row r="40" spans="1:9" ht="14.25" hidden="1">
      <c r="A40" s="320"/>
      <c r="B40" s="115" t="s">
        <v>120</v>
      </c>
      <c r="C40" s="115"/>
      <c r="D40" s="117">
        <v>0</v>
      </c>
      <c r="F40" s="320"/>
      <c r="G40" s="115" t="s">
        <v>120</v>
      </c>
      <c r="H40" s="115"/>
      <c r="I40" s="117"/>
    </row>
    <row r="41" spans="1:9" ht="14.25" hidden="1">
      <c r="A41" s="320"/>
      <c r="B41" s="115" t="s">
        <v>121</v>
      </c>
      <c r="C41" s="115"/>
      <c r="D41" s="117">
        <v>0</v>
      </c>
      <c r="F41" s="320"/>
      <c r="G41" s="115" t="s">
        <v>121</v>
      </c>
      <c r="H41" s="115"/>
      <c r="I41" s="117"/>
    </row>
    <row r="42" spans="1:9" hidden="1">
      <c r="A42" s="320"/>
      <c r="B42" s="109" t="s">
        <v>122</v>
      </c>
      <c r="C42" s="109"/>
      <c r="D42" s="107">
        <v>0</v>
      </c>
      <c r="F42" s="320"/>
      <c r="G42" s="109" t="s">
        <v>122</v>
      </c>
      <c r="H42" s="109"/>
      <c r="I42" s="107"/>
    </row>
    <row r="43" spans="1:9" ht="26.25" customHeight="1">
      <c r="A43" s="320">
        <v>4</v>
      </c>
      <c r="B43" s="143" t="s">
        <v>123</v>
      </c>
      <c r="C43" s="109"/>
      <c r="D43" s="107"/>
      <c r="F43" s="320">
        <v>4</v>
      </c>
      <c r="G43" s="143" t="s">
        <v>123</v>
      </c>
      <c r="H43" s="109"/>
      <c r="I43" s="107"/>
    </row>
    <row r="44" spans="1:9" hidden="1">
      <c r="A44" s="320"/>
      <c r="B44" s="109" t="s">
        <v>124</v>
      </c>
      <c r="C44" s="109"/>
      <c r="D44" s="107">
        <v>0</v>
      </c>
      <c r="F44" s="320"/>
      <c r="G44" s="109" t="s">
        <v>124</v>
      </c>
      <c r="H44" s="109"/>
      <c r="I44" s="107"/>
    </row>
    <row r="45" spans="1:9" ht="14.25">
      <c r="A45" s="320"/>
      <c r="B45" s="115" t="s">
        <v>125</v>
      </c>
      <c r="C45" s="115"/>
      <c r="D45" s="117">
        <v>8002.08</v>
      </c>
      <c r="F45" s="320"/>
      <c r="G45" s="115" t="s">
        <v>125</v>
      </c>
      <c r="H45" s="115"/>
      <c r="I45" s="117"/>
    </row>
    <row r="46" spans="1:9" ht="14.25">
      <c r="A46" s="320"/>
      <c r="B46" s="115" t="s">
        <v>126</v>
      </c>
      <c r="C46" s="115"/>
      <c r="D46" s="117">
        <v>36000</v>
      </c>
      <c r="F46" s="320"/>
      <c r="G46" s="115" t="s">
        <v>126</v>
      </c>
      <c r="H46" s="115"/>
      <c r="I46" s="117"/>
    </row>
    <row r="47" spans="1:9" ht="14.25">
      <c r="A47" s="320"/>
      <c r="B47" s="115" t="s">
        <v>127</v>
      </c>
      <c r="C47" s="115"/>
      <c r="D47" s="117">
        <v>7200</v>
      </c>
      <c r="F47" s="320"/>
      <c r="G47" s="115" t="s">
        <v>127</v>
      </c>
      <c r="H47" s="115"/>
      <c r="I47" s="117"/>
    </row>
    <row r="48" spans="1:9" ht="14.25">
      <c r="A48" s="320"/>
      <c r="B48" s="115" t="s">
        <v>128</v>
      </c>
      <c r="C48" s="115"/>
      <c r="D48" s="117">
        <v>4000</v>
      </c>
      <c r="F48" s="320"/>
      <c r="G48" s="115" t="s">
        <v>128</v>
      </c>
      <c r="H48" s="115"/>
      <c r="I48" s="117"/>
    </row>
    <row r="49" spans="1:9" ht="14.25">
      <c r="A49" s="320"/>
      <c r="B49" s="115" t="s">
        <v>129</v>
      </c>
      <c r="C49" s="115"/>
      <c r="D49" s="117">
        <v>500</v>
      </c>
      <c r="F49" s="320"/>
      <c r="G49" s="115" t="s">
        <v>129</v>
      </c>
      <c r="H49" s="115"/>
      <c r="I49" s="117"/>
    </row>
    <row r="50" spans="1:9" ht="14.25">
      <c r="A50" s="320"/>
      <c r="B50" s="115" t="s">
        <v>130</v>
      </c>
      <c r="C50" s="115"/>
      <c r="D50" s="117">
        <v>12772.227005191315</v>
      </c>
      <c r="F50" s="320"/>
      <c r="G50" s="115" t="s">
        <v>130</v>
      </c>
      <c r="H50" s="115"/>
      <c r="I50" s="117"/>
    </row>
    <row r="51" spans="1:9">
      <c r="A51" s="15"/>
      <c r="B51" s="15"/>
      <c r="C51" s="15"/>
      <c r="D51" s="15"/>
      <c r="F51" s="15"/>
      <c r="G51" s="15"/>
      <c r="H51" s="15"/>
      <c r="I51" s="15"/>
    </row>
    <row r="52" spans="1:9" ht="12.75" customHeight="1">
      <c r="A52" s="15"/>
      <c r="B52" s="328" t="s">
        <v>131</v>
      </c>
      <c r="C52" s="15"/>
      <c r="D52" s="321">
        <f>SUM(D8:D50)</f>
        <v>116258.42287823514</v>
      </c>
      <c r="F52" s="15"/>
      <c r="G52" s="328" t="s">
        <v>131</v>
      </c>
      <c r="H52" s="328"/>
      <c r="I52" s="321" t="s">
        <v>132</v>
      </c>
    </row>
    <row r="53" spans="1:9" ht="12.75" customHeight="1">
      <c r="A53" s="15"/>
      <c r="B53" s="328"/>
      <c r="C53" s="15"/>
      <c r="D53" s="321"/>
      <c r="F53" s="15"/>
      <c r="G53" s="328"/>
      <c r="H53" s="328"/>
      <c r="I53" s="321"/>
    </row>
    <row r="54" spans="1:9">
      <c r="A54" s="15"/>
      <c r="B54" s="15"/>
      <c r="C54" s="15"/>
      <c r="D54" s="15"/>
    </row>
    <row r="55" spans="1:9">
      <c r="A55" s="15"/>
      <c r="B55" s="15"/>
      <c r="C55" s="15"/>
      <c r="D55" s="15"/>
    </row>
    <row r="56" spans="1:9" ht="15.75">
      <c r="A56" s="15"/>
      <c r="B56" s="144" t="s">
        <v>133</v>
      </c>
      <c r="C56" s="145"/>
      <c r="D56" s="146">
        <f>D52/'IPV VIVIENDA'!F48</f>
        <v>1.21102822091365E-4</v>
      </c>
    </row>
  </sheetData>
  <mergeCells count="17">
    <mergeCell ref="B52:B53"/>
    <mergeCell ref="D52:D53"/>
    <mergeCell ref="A43:A50"/>
    <mergeCell ref="A26:A27"/>
    <mergeCell ref="A6:A25"/>
    <mergeCell ref="A28:A42"/>
    <mergeCell ref="F4:I5"/>
    <mergeCell ref="F6:F25"/>
    <mergeCell ref="F26:F27"/>
    <mergeCell ref="F28:F42"/>
    <mergeCell ref="A4:D5"/>
    <mergeCell ref="B6:B7"/>
    <mergeCell ref="F43:F50"/>
    <mergeCell ref="I52:I53"/>
    <mergeCell ref="G6:H7"/>
    <mergeCell ref="G26:H26"/>
    <mergeCell ref="G52:H53"/>
  </mergeCells>
  <phoneticPr fontId="4" type="noConversion"/>
  <pageMargins left="0.86614173228346458" right="0.74803149606299213" top="1.299212598425197" bottom="0.98425196850393704" header="0" footer="0"/>
  <pageSetup paperSize="9" orientation="portrait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6"/>
  <sheetViews>
    <sheetView topLeftCell="D1" zoomScale="70" zoomScaleNormal="70" zoomScaleSheetLayoutView="100" workbookViewId="0">
      <pane ySplit="1" topLeftCell="H9" activePane="bottomLeft" state="frozen"/>
      <selection pane="bottomLeft" activeCell="H31" sqref="H31"/>
      <selection activeCell="L15" sqref="L15"/>
    </sheetView>
  </sheetViews>
  <sheetFormatPr defaultColWidth="21.42578125" defaultRowHeight="15"/>
  <cols>
    <col min="1" max="1" width="5" style="53" customWidth="1"/>
    <col min="2" max="2" width="77.140625" style="53" customWidth="1"/>
    <col min="3" max="3" width="15.85546875" style="53" customWidth="1"/>
    <col min="4" max="4" width="19.7109375" style="53" customWidth="1"/>
    <col min="5" max="5" width="13.42578125" style="53" customWidth="1"/>
    <col min="6" max="6" width="2.7109375" style="53" customWidth="1"/>
    <col min="7" max="7" width="11.28515625" style="53" customWidth="1"/>
    <col min="8" max="8" width="11.5703125" style="53" customWidth="1"/>
    <col min="9" max="9" width="11.28515625" style="53" customWidth="1"/>
    <col min="10" max="10" width="12" style="53" customWidth="1"/>
    <col min="11" max="18" width="17.7109375" style="53" customWidth="1"/>
    <col min="19" max="16384" width="21.42578125" style="53"/>
  </cols>
  <sheetData>
    <row r="1" spans="1:19">
      <c r="A1" s="355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19">
      <c r="A2" s="342" t="s">
        <v>134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4"/>
    </row>
    <row r="3" spans="1:19" ht="12.75" customHeight="1">
      <c r="A3" s="54"/>
      <c r="B3" s="54"/>
      <c r="C3" s="54"/>
      <c r="D3" s="54"/>
      <c r="E3" s="54"/>
      <c r="F3" s="55"/>
      <c r="G3" s="56"/>
      <c r="H3" s="57"/>
      <c r="I3" s="54"/>
      <c r="J3" s="54"/>
      <c r="K3" s="54"/>
      <c r="L3" s="54"/>
      <c r="M3" s="54"/>
      <c r="R3" s="58"/>
      <c r="S3" s="58"/>
    </row>
    <row r="4" spans="1:19" ht="12.75" customHeight="1">
      <c r="A4" s="54"/>
      <c r="B4" s="54"/>
      <c r="C4" s="54"/>
      <c r="D4" s="54"/>
      <c r="E4" s="54"/>
      <c r="F4" s="55"/>
      <c r="G4" s="56"/>
      <c r="H4" s="57"/>
      <c r="I4" s="54"/>
      <c r="J4" s="54"/>
      <c r="K4" s="54"/>
      <c r="L4" s="54"/>
      <c r="M4" s="54"/>
      <c r="R4" s="58"/>
      <c r="S4" s="58"/>
    </row>
    <row r="5" spans="1:19" ht="12.75" customHeight="1">
      <c r="A5" s="54"/>
      <c r="B5" s="54"/>
      <c r="C5" s="54"/>
      <c r="D5" s="54"/>
      <c r="E5" s="54"/>
      <c r="F5" s="55"/>
      <c r="G5" s="56"/>
      <c r="H5" s="57"/>
      <c r="I5" s="54"/>
      <c r="J5" s="54"/>
      <c r="K5" s="54"/>
      <c r="L5" s="54"/>
      <c r="M5" s="54"/>
      <c r="R5" s="58"/>
      <c r="S5" s="58"/>
    </row>
    <row r="6" spans="1:19" ht="12.75" customHeight="1">
      <c r="A6" s="54"/>
      <c r="B6" s="54"/>
      <c r="C6" s="54"/>
      <c r="D6" s="54"/>
      <c r="E6" s="54"/>
      <c r="F6" s="356"/>
      <c r="G6" s="356"/>
      <c r="H6" s="57"/>
      <c r="I6" s="54"/>
      <c r="J6" s="54"/>
      <c r="K6" s="54"/>
      <c r="L6" s="54"/>
      <c r="M6" s="54"/>
      <c r="R6" s="58"/>
      <c r="S6" s="58"/>
    </row>
    <row r="7" spans="1:19" ht="12.75" customHeight="1">
      <c r="A7" s="54"/>
      <c r="B7" s="54"/>
      <c r="C7" s="54"/>
      <c r="D7" s="54"/>
      <c r="E7" s="361" t="s">
        <v>135</v>
      </c>
      <c r="F7" s="361"/>
      <c r="G7" s="361"/>
      <c r="H7" s="57"/>
      <c r="I7" s="54"/>
      <c r="J7" s="54"/>
      <c r="K7" s="54"/>
      <c r="L7" s="54"/>
      <c r="M7" s="54"/>
      <c r="R7" s="58"/>
      <c r="S7" s="58"/>
    </row>
    <row r="8" spans="1:19" ht="15" customHeight="1">
      <c r="A8" s="54"/>
      <c r="B8" s="54"/>
      <c r="C8" s="54"/>
      <c r="D8" s="54"/>
      <c r="E8" s="361" t="s">
        <v>136</v>
      </c>
      <c r="F8" s="361"/>
      <c r="G8" s="361"/>
      <c r="H8" s="355" t="s">
        <v>137</v>
      </c>
      <c r="I8" s="355"/>
      <c r="J8" s="54"/>
      <c r="K8" s="54"/>
      <c r="L8" s="54"/>
      <c r="M8" s="54"/>
      <c r="R8" s="58"/>
      <c r="S8" s="58"/>
    </row>
    <row r="9" spans="1:19">
      <c r="A9" s="59"/>
      <c r="B9" s="54"/>
      <c r="C9" s="54"/>
      <c r="D9" s="54"/>
      <c r="E9" s="355" t="s">
        <v>138</v>
      </c>
      <c r="F9" s="355"/>
      <c r="G9" s="355"/>
      <c r="H9" s="350">
        <f>D51</f>
        <v>1300954326.4685504</v>
      </c>
      <c r="I9" s="350"/>
      <c r="J9" s="54"/>
      <c r="K9" s="54"/>
      <c r="L9" s="54"/>
      <c r="M9" s="54"/>
      <c r="R9" s="58"/>
      <c r="S9" s="58"/>
    </row>
    <row r="10" spans="1:19" ht="15.75" thickBot="1">
      <c r="A10" s="59"/>
      <c r="B10" s="54"/>
      <c r="C10" s="54"/>
      <c r="D10" s="54"/>
      <c r="E10" s="54"/>
      <c r="F10" s="60"/>
      <c r="H10" s="57"/>
      <c r="I10" s="54"/>
      <c r="J10" s="54"/>
      <c r="K10" s="54"/>
      <c r="L10" s="152"/>
      <c r="M10" s="54"/>
      <c r="R10" s="58"/>
      <c r="S10" s="58"/>
    </row>
    <row r="11" spans="1:19">
      <c r="A11" s="133" t="s">
        <v>139</v>
      </c>
      <c r="B11" s="134" t="s">
        <v>140</v>
      </c>
      <c r="C11" s="359" t="s">
        <v>141</v>
      </c>
      <c r="D11" s="359" t="s">
        <v>142</v>
      </c>
      <c r="E11" s="357" t="s">
        <v>143</v>
      </c>
      <c r="F11" s="348"/>
      <c r="G11" s="345" t="s">
        <v>144</v>
      </c>
      <c r="H11" s="346"/>
      <c r="I11" s="346"/>
      <c r="J11" s="346"/>
      <c r="K11" s="346"/>
      <c r="L11" s="347"/>
      <c r="M11" s="345" t="s">
        <v>145</v>
      </c>
      <c r="N11" s="346"/>
      <c r="O11" s="346"/>
      <c r="P11" s="346"/>
      <c r="Q11" s="346"/>
      <c r="R11" s="347"/>
      <c r="S11" s="58"/>
    </row>
    <row r="12" spans="1:19">
      <c r="A12" s="135"/>
      <c r="B12" s="71"/>
      <c r="C12" s="360"/>
      <c r="D12" s="360"/>
      <c r="E12" s="358"/>
      <c r="F12" s="349"/>
      <c r="G12" s="123">
        <v>1</v>
      </c>
      <c r="H12" s="72">
        <v>2</v>
      </c>
      <c r="I12" s="72">
        <v>3</v>
      </c>
      <c r="J12" s="72">
        <v>4</v>
      </c>
      <c r="K12" s="72">
        <v>5</v>
      </c>
      <c r="L12" s="124">
        <v>6</v>
      </c>
      <c r="M12" s="123">
        <v>1</v>
      </c>
      <c r="N12" s="72">
        <v>2</v>
      </c>
      <c r="O12" s="72">
        <v>3</v>
      </c>
      <c r="P12" s="72">
        <v>4</v>
      </c>
      <c r="Q12" s="72">
        <v>5</v>
      </c>
      <c r="R12" s="124">
        <v>6</v>
      </c>
      <c r="S12" s="58"/>
    </row>
    <row r="13" spans="1:19">
      <c r="A13" s="48">
        <f>+'IPV VIVIENDA'!A10</f>
        <v>1</v>
      </c>
      <c r="B13" s="50" t="str">
        <f>+'IPV VIVIENDA'!B10</f>
        <v>Preparación de terreno y replanteo</v>
      </c>
      <c r="C13" s="30">
        <f>+'IPV VIVIENDA'!F10</f>
        <v>69272.032999999996</v>
      </c>
      <c r="D13" s="30">
        <f>+(C13*'IPV VIVIENDA'!$F$55)/'Plan de Trabajos'!$C$51</f>
        <v>93874.971862422637</v>
      </c>
      <c r="E13" s="147">
        <f>+D13/$D$51</f>
        <v>7.2158545425070298E-5</v>
      </c>
      <c r="F13" s="131"/>
      <c r="G13" s="126">
        <v>1</v>
      </c>
      <c r="H13" s="122"/>
      <c r="I13" s="122"/>
      <c r="J13" s="122"/>
      <c r="K13" s="122"/>
      <c r="L13" s="127"/>
      <c r="M13" s="174">
        <f>+G13*E13</f>
        <v>7.2158545425070298E-5</v>
      </c>
      <c r="N13" s="153"/>
      <c r="O13" s="153"/>
      <c r="P13" s="153"/>
      <c r="Q13" s="153"/>
      <c r="R13" s="154"/>
      <c r="S13" s="58"/>
    </row>
    <row r="14" spans="1:19" ht="13.5" customHeight="1">
      <c r="A14" s="48">
        <f>+'IPV VIVIENDA'!A11</f>
        <v>2</v>
      </c>
      <c r="B14" s="50" t="str">
        <f>+'IPV VIVIENDA'!B11</f>
        <v>Excavaciónes, explanación y/o retiro de material proveniente de exc p/fund</v>
      </c>
      <c r="C14" s="30">
        <f>+'IPV VIVIENDA'!F11</f>
        <v>0</v>
      </c>
      <c r="D14" s="30">
        <f>+(C14*'IPV VIVIENDA'!$F$55)/'Plan de Trabajos'!$C$51</f>
        <v>0</v>
      </c>
      <c r="E14" s="147">
        <f t="shared" ref="E14:E50" si="0">+D14/$D$51</f>
        <v>0</v>
      </c>
      <c r="F14" s="131"/>
      <c r="G14" s="126">
        <v>1</v>
      </c>
      <c r="H14" s="122"/>
      <c r="I14" s="122"/>
      <c r="J14" s="122"/>
      <c r="K14" s="122"/>
      <c r="L14" s="127"/>
      <c r="M14" s="174">
        <f t="shared" ref="M14:M16" si="1">+G14*E14</f>
        <v>0</v>
      </c>
      <c r="N14" s="155"/>
      <c r="O14" s="155"/>
      <c r="P14" s="155"/>
      <c r="Q14" s="155"/>
      <c r="R14" s="156"/>
      <c r="S14" s="58"/>
    </row>
    <row r="15" spans="1:19" ht="13.5" customHeight="1">
      <c r="A15" s="48">
        <f>+'IPV VIVIENDA'!A12</f>
        <v>3</v>
      </c>
      <c r="B15" s="50" t="str">
        <f>+'IPV VIVIENDA'!B12</f>
        <v>Cimiento Hormigón Ciclópeo</v>
      </c>
      <c r="C15" s="30">
        <f>+'IPV VIVIENDA'!F12</f>
        <v>2393942.1786161545</v>
      </c>
      <c r="D15" s="30">
        <f>+(C15*'IPV VIVIENDA'!$F$55)/'Plan de Trabajos'!$C$51</f>
        <v>3244184.4843482259</v>
      </c>
      <c r="E15" s="147">
        <f t="shared" si="0"/>
        <v>2.4936959110275509E-3</v>
      </c>
      <c r="F15" s="131"/>
      <c r="G15" s="126">
        <v>1</v>
      </c>
      <c r="H15" s="122"/>
      <c r="I15" s="122"/>
      <c r="J15" s="122"/>
      <c r="K15" s="122"/>
      <c r="L15" s="127"/>
      <c r="M15" s="174">
        <f t="shared" si="1"/>
        <v>2.4936959110275509E-3</v>
      </c>
      <c r="N15" s="155"/>
      <c r="O15" s="155"/>
      <c r="P15" s="155"/>
      <c r="Q15" s="155"/>
      <c r="R15" s="156"/>
      <c r="S15" s="58"/>
    </row>
    <row r="16" spans="1:19" ht="13.5" customHeight="1">
      <c r="A16" s="48">
        <f>+'IPV VIVIENDA'!A13</f>
        <v>4</v>
      </c>
      <c r="B16" s="50" t="str">
        <f>+'IPV VIVIENDA'!B13</f>
        <v>Hormigón de Limpieza (e= 5 cm)</v>
      </c>
      <c r="C16" s="30">
        <f>+'IPV VIVIENDA'!F13</f>
        <v>537.78510784960008</v>
      </c>
      <c r="D16" s="30">
        <f>+(C16*'IPV VIVIENDA'!$F$55)/'Plan de Trabajos'!$C$51</f>
        <v>728.78706861990224</v>
      </c>
      <c r="E16" s="147">
        <f t="shared" si="0"/>
        <v>5.6019420035920844E-7</v>
      </c>
      <c r="F16" s="131"/>
      <c r="G16" s="126">
        <v>1</v>
      </c>
      <c r="H16" s="122"/>
      <c r="I16" s="122"/>
      <c r="J16" s="122"/>
      <c r="K16" s="122"/>
      <c r="L16" s="127"/>
      <c r="M16" s="174">
        <f>+G16*E16</f>
        <v>5.6019420035920844E-7</v>
      </c>
      <c r="N16" s="155"/>
      <c r="O16" s="155"/>
      <c r="P16" s="155"/>
      <c r="Q16" s="155"/>
      <c r="R16" s="156"/>
      <c r="S16" s="58"/>
    </row>
    <row r="17" spans="1:19" ht="13.5" customHeight="1">
      <c r="A17" s="48">
        <f>+'IPV VIVIENDA'!A14</f>
        <v>5</v>
      </c>
      <c r="B17" s="50" t="str">
        <f>+'IPV VIVIENDA'!B14</f>
        <v>Bases de Hormigón Armado</v>
      </c>
      <c r="C17" s="30">
        <f>+'IPV VIVIENDA'!F14</f>
        <v>107072.43479642637</v>
      </c>
      <c r="D17" s="30">
        <f>+(C17*'IPV VIVIENDA'!$F$55)/'Plan de Trabajos'!$C$51</f>
        <v>145100.71912795759</v>
      </c>
      <c r="E17" s="147">
        <f t="shared" si="0"/>
        <v>1.115340609395831E-4</v>
      </c>
      <c r="F17" s="131"/>
      <c r="G17" s="126">
        <v>1</v>
      </c>
      <c r="H17" s="122"/>
      <c r="I17" s="122"/>
      <c r="J17" s="122"/>
      <c r="K17" s="122"/>
      <c r="L17" s="127"/>
      <c r="M17" s="174">
        <f>+G17*E17</f>
        <v>1.115340609395831E-4</v>
      </c>
      <c r="N17" s="155"/>
      <c r="O17" s="155"/>
      <c r="P17" s="155"/>
      <c r="Q17" s="155"/>
      <c r="R17" s="156"/>
      <c r="S17" s="58"/>
    </row>
    <row r="18" spans="1:19" ht="13.5" customHeight="1">
      <c r="A18" s="48">
        <f>+'IPV VIVIENDA'!A15</f>
        <v>6</v>
      </c>
      <c r="B18" s="50" t="str">
        <f>+'IPV VIVIENDA'!B15</f>
        <v>Vigas de fundación y arriostramiento</v>
      </c>
      <c r="C18" s="30">
        <f>+'IPV VIVIENDA'!F15</f>
        <v>948558.25711020711</v>
      </c>
      <c r="D18" s="30">
        <f>+(C18*'IPV VIVIENDA'!$F$55)/'Plan de Trabajos'!$C$51</f>
        <v>1285452.0914102427</v>
      </c>
      <c r="E18" s="147">
        <f t="shared" si="0"/>
        <v>9.8808395134025295E-4</v>
      </c>
      <c r="F18" s="131"/>
      <c r="G18" s="126"/>
      <c r="H18" s="122">
        <v>1</v>
      </c>
      <c r="I18" s="122"/>
      <c r="J18" s="122"/>
      <c r="K18" s="122"/>
      <c r="L18" s="127"/>
      <c r="M18" s="149"/>
      <c r="N18" s="175">
        <f>E18*H18</f>
        <v>9.8808395134025295E-4</v>
      </c>
      <c r="O18" s="155"/>
      <c r="P18" s="155"/>
      <c r="Q18" s="155"/>
      <c r="R18" s="156"/>
      <c r="S18" s="58"/>
    </row>
    <row r="19" spans="1:19" ht="13.5" customHeight="1">
      <c r="A19" s="48">
        <f>+'IPV VIVIENDA'!A16</f>
        <v>7</v>
      </c>
      <c r="B19" s="50" t="str">
        <f>+'IPV VIVIENDA'!B16</f>
        <v>Relleno bajo contrapiso interior, veredines perimetrales, lavadero y vereda de acceso</v>
      </c>
      <c r="C19" s="30">
        <f>+'IPV VIVIENDA'!F16</f>
        <v>18708.669966000001</v>
      </c>
      <c r="D19" s="30">
        <f>+(C19*'IPV VIVIENDA'!$F$55)/'Plan de Trabajos'!$C$51</f>
        <v>25353.31779047977</v>
      </c>
      <c r="E19" s="147">
        <f t="shared" si="0"/>
        <v>1.9488245878163553E-5</v>
      </c>
      <c r="F19" s="131"/>
      <c r="G19" s="126"/>
      <c r="H19" s="122">
        <v>1</v>
      </c>
      <c r="I19" s="122"/>
      <c r="J19" s="122"/>
      <c r="K19" s="122"/>
      <c r="L19" s="127"/>
      <c r="M19" s="149"/>
      <c r="N19" s="175">
        <f>E19*H19</f>
        <v>1.9488245878163553E-5</v>
      </c>
      <c r="O19" s="155"/>
      <c r="P19" s="155"/>
      <c r="Q19" s="155"/>
      <c r="R19" s="156"/>
      <c r="S19" s="58"/>
    </row>
    <row r="20" spans="1:19" ht="13.5" customHeight="1">
      <c r="A20" s="48">
        <f>+'IPV VIVIENDA'!A17</f>
        <v>8</v>
      </c>
      <c r="B20" s="50" t="str">
        <f>+'IPV VIVIENDA'!B17</f>
        <v>Contrapiso Hormigón fratazado e=10cm (apto para recibir cerámico)</v>
      </c>
      <c r="C20" s="30">
        <f>+'IPV VIVIENDA'!F17</f>
        <v>143577.83124299999</v>
      </c>
      <c r="D20" s="30">
        <f>+(C20*'IPV VIVIENDA'!$F$55)/'Plan de Trabajos'!$C$51</f>
        <v>194571.52164141467</v>
      </c>
      <c r="E20" s="147">
        <f t="shared" si="0"/>
        <v>1.4956060922567544E-4</v>
      </c>
      <c r="F20" s="131"/>
      <c r="G20" s="126"/>
      <c r="H20" s="122">
        <v>1</v>
      </c>
      <c r="I20" s="122"/>
      <c r="J20" s="122"/>
      <c r="K20" s="122"/>
      <c r="L20" s="127"/>
      <c r="M20" s="149"/>
      <c r="N20" s="175">
        <f t="shared" ref="N20:N24" si="2">E20*H20</f>
        <v>1.4956060922567544E-4</v>
      </c>
      <c r="O20" s="155"/>
      <c r="P20" s="155"/>
      <c r="Q20" s="155"/>
      <c r="R20" s="156"/>
      <c r="S20" s="58"/>
    </row>
    <row r="21" spans="1:19" ht="13.5" customHeight="1">
      <c r="A21" s="48">
        <f>+'IPV VIVIENDA'!A18</f>
        <v>9</v>
      </c>
      <c r="B21" s="50" t="str">
        <f>+'IPV VIVIENDA'!B18</f>
        <v>Contrapiso Hormigón fratazado e=7cm en zonas de guardar (apto para recibir cerámico)(Veredines y cochera)</v>
      </c>
      <c r="C21" s="30">
        <f>+'IPV VIVIENDA'!F18</f>
        <v>0</v>
      </c>
      <c r="D21" s="30">
        <f>+(C21*'IPV VIVIENDA'!$F$55)/'Plan de Trabajos'!$C$51</f>
        <v>0</v>
      </c>
      <c r="E21" s="147">
        <f t="shared" si="0"/>
        <v>0</v>
      </c>
      <c r="F21" s="131"/>
      <c r="G21" s="126"/>
      <c r="H21" s="122">
        <v>1</v>
      </c>
      <c r="I21" s="122"/>
      <c r="J21" s="122"/>
      <c r="K21" s="122"/>
      <c r="L21" s="127"/>
      <c r="M21" s="149"/>
      <c r="N21" s="175">
        <f t="shared" si="2"/>
        <v>0</v>
      </c>
      <c r="O21" s="155"/>
      <c r="P21" s="155"/>
      <c r="Q21" s="155"/>
      <c r="R21" s="156"/>
      <c r="S21" s="58"/>
    </row>
    <row r="22" spans="1:19" ht="13.5" customHeight="1">
      <c r="A22" s="48">
        <f>+'IPV VIVIENDA'!A19</f>
        <v>10</v>
      </c>
      <c r="B22" s="50" t="str">
        <f>+'IPV VIVIENDA'!B19</f>
        <v>Capa Aisladora Horizontal y vertical</v>
      </c>
      <c r="C22" s="30">
        <f>+'IPV VIVIENDA'!F19</f>
        <v>59183.142095700008</v>
      </c>
      <c r="D22" s="30">
        <f>+(C22*'IPV VIVIENDA'!$F$55)/'Plan de Trabajos'!$C$51</f>
        <v>80202.869157363981</v>
      </c>
      <c r="E22" s="147">
        <f t="shared" si="0"/>
        <v>6.1649258183471529E-5</v>
      </c>
      <c r="F22" s="131"/>
      <c r="G22" s="126"/>
      <c r="H22" s="122">
        <v>1</v>
      </c>
      <c r="I22" s="122"/>
      <c r="J22" s="122"/>
      <c r="K22" s="122"/>
      <c r="L22" s="127"/>
      <c r="M22" s="149"/>
      <c r="N22" s="175">
        <f t="shared" si="2"/>
        <v>6.1649258183471529E-5</v>
      </c>
      <c r="O22" s="155"/>
      <c r="P22" s="155"/>
      <c r="Q22" s="155"/>
      <c r="R22" s="156"/>
      <c r="S22" s="58"/>
    </row>
    <row r="23" spans="1:19" ht="13.5" customHeight="1">
      <c r="A23" s="48">
        <f>+'IPV VIVIENDA'!A20</f>
        <v>11</v>
      </c>
      <c r="B23" s="50" t="str">
        <f>+'IPV VIVIENDA'!B20</f>
        <v>Mampostería de ladrillón de 0,20 m</v>
      </c>
      <c r="C23" s="30">
        <f>+'IPV VIVIENDA'!F20</f>
        <v>1206979.4158282655</v>
      </c>
      <c r="D23" s="30">
        <f>+(C23*'IPV VIVIENDA'!$F$55)/'Plan de Trabajos'!$C$51</f>
        <v>1635655.1669185418</v>
      </c>
      <c r="E23" s="147">
        <f t="shared" si="0"/>
        <v>1.2572733213152372E-3</v>
      </c>
      <c r="F23" s="131"/>
      <c r="G23" s="126"/>
      <c r="H23" s="122">
        <v>1</v>
      </c>
      <c r="I23" s="122"/>
      <c r="J23" s="122"/>
      <c r="K23" s="122"/>
      <c r="L23" s="127"/>
      <c r="M23" s="149"/>
      <c r="N23" s="175">
        <f t="shared" si="2"/>
        <v>1.2572733213152372E-3</v>
      </c>
      <c r="O23" s="153"/>
      <c r="P23" s="153"/>
      <c r="Q23" s="155"/>
      <c r="R23" s="156"/>
      <c r="S23" s="58"/>
    </row>
    <row r="24" spans="1:19" ht="13.5" customHeight="1">
      <c r="A24" s="48">
        <f>+'IPV VIVIENDA'!A21</f>
        <v>12</v>
      </c>
      <c r="B24" s="50" t="str">
        <f>+'IPV VIVIENDA'!B21</f>
        <v>Mampostería muros de 0,10 m armada</v>
      </c>
      <c r="C24" s="30">
        <f>+'IPV VIVIENDA'!F21</f>
        <v>11470.210455958224</v>
      </c>
      <c r="D24" s="30">
        <f>+(C24*'IPV VIVIENDA'!$F$55)/'Plan de Trabajos'!$C$51</f>
        <v>15544.017364253541</v>
      </c>
      <c r="E24" s="147">
        <f t="shared" si="0"/>
        <v>1.194816531833818E-5</v>
      </c>
      <c r="F24" s="131"/>
      <c r="G24" s="126"/>
      <c r="H24" s="122">
        <v>1</v>
      </c>
      <c r="I24" s="122"/>
      <c r="J24" s="122"/>
      <c r="K24" s="122"/>
      <c r="L24" s="127"/>
      <c r="M24" s="149"/>
      <c r="N24" s="175">
        <f t="shared" si="2"/>
        <v>1.194816531833818E-5</v>
      </c>
      <c r="O24" s="153"/>
      <c r="P24" s="153"/>
      <c r="Q24" s="153"/>
      <c r="R24" s="154"/>
      <c r="S24" s="58"/>
    </row>
    <row r="25" spans="1:19" ht="13.5" customHeight="1">
      <c r="A25" s="48">
        <f>+'IPV VIVIENDA'!A22</f>
        <v>13</v>
      </c>
      <c r="B25" s="50" t="str">
        <f>+'IPV VIVIENDA'!B22</f>
        <v>Columnas de Encadenado, enmarcado y carga</v>
      </c>
      <c r="C25" s="30">
        <f>+'IPV VIVIENDA'!F22</f>
        <v>309114.2541684332</v>
      </c>
      <c r="D25" s="30">
        <f>+(C25*'IPV VIVIENDA'!$F$55)/'Plan de Trabajos'!$C$51</f>
        <v>418900.53829278302</v>
      </c>
      <c r="E25" s="147">
        <f t="shared" si="0"/>
        <v>3.2199480778844207E-4</v>
      </c>
      <c r="F25" s="131"/>
      <c r="G25" s="126"/>
      <c r="H25" s="122"/>
      <c r="I25" s="122">
        <v>1</v>
      </c>
      <c r="J25" s="122"/>
      <c r="K25" s="122"/>
      <c r="L25" s="127"/>
      <c r="M25" s="150"/>
      <c r="N25" s="153"/>
      <c r="O25" s="175">
        <f>I25*E25</f>
        <v>3.2199480778844207E-4</v>
      </c>
      <c r="P25" s="153"/>
      <c r="Q25" s="153"/>
      <c r="R25" s="154"/>
      <c r="S25" s="58"/>
    </row>
    <row r="26" spans="1:19" ht="13.5" customHeight="1">
      <c r="A26" s="48">
        <f>+'IPV VIVIENDA'!A23</f>
        <v>14</v>
      </c>
      <c r="B26" s="50" t="str">
        <f>+'IPV VIVIENDA'!B23</f>
        <v>Vigas de Encadenado Superior, Dintel y Carga</v>
      </c>
      <c r="C26" s="30">
        <f>+'IPV VIVIENDA'!F23</f>
        <v>1977316.4017102018</v>
      </c>
      <c r="D26" s="30">
        <f>+(C26*'IPV VIVIENDA'!$F$55)/'Plan de Trabajos'!$C$51</f>
        <v>2679588.1907154652</v>
      </c>
      <c r="E26" s="147">
        <f t="shared" si="0"/>
        <v>2.0597096579010781E-3</v>
      </c>
      <c r="F26" s="131"/>
      <c r="G26" s="126"/>
      <c r="H26" s="122"/>
      <c r="I26" s="122">
        <v>1</v>
      </c>
      <c r="J26" s="122"/>
      <c r="K26" s="122"/>
      <c r="L26" s="127"/>
      <c r="M26" s="150"/>
      <c r="N26" s="155"/>
      <c r="O26" s="175">
        <f t="shared" ref="O26:O28" si="3">I26*E26</f>
        <v>2.0597096579010781E-3</v>
      </c>
      <c r="P26" s="153"/>
      <c r="Q26" s="153"/>
      <c r="R26" s="154"/>
      <c r="S26" s="58"/>
    </row>
    <row r="27" spans="1:19" ht="13.5" customHeight="1">
      <c r="A27" s="48">
        <f>+'IPV VIVIENDA'!A24</f>
        <v>15</v>
      </c>
      <c r="B27" s="50" t="str">
        <f>+'IPV VIVIENDA'!B24</f>
        <v>Losa de Hº Aº vista s/oquedades (incluye acceso)</v>
      </c>
      <c r="C27" s="30">
        <f>+'IPV VIVIENDA'!F24</f>
        <v>794907805.74939799</v>
      </c>
      <c r="D27" s="30">
        <f>+(C27*'IPV VIVIENDA'!$F$55)/'Plan de Trabajos'!$C$51</f>
        <v>1077230516.6494083</v>
      </c>
      <c r="E27" s="172">
        <f t="shared" si="0"/>
        <v>0.8280310036506493</v>
      </c>
      <c r="F27" s="131"/>
      <c r="G27" s="126"/>
      <c r="H27" s="122"/>
      <c r="I27" s="122">
        <v>1</v>
      </c>
      <c r="J27" s="122"/>
      <c r="K27" s="122"/>
      <c r="L27" s="127"/>
      <c r="M27" s="150"/>
      <c r="N27" s="155"/>
      <c r="O27" s="175">
        <f t="shared" si="3"/>
        <v>0.8280310036506493</v>
      </c>
      <c r="P27" s="153"/>
      <c r="Q27" s="153"/>
      <c r="R27" s="154"/>
      <c r="S27" s="58"/>
    </row>
    <row r="28" spans="1:19">
      <c r="A28" s="48">
        <f>+'IPV VIVIENDA'!A25</f>
        <v>16</v>
      </c>
      <c r="B28" s="50" t="str">
        <f>+'IPV VIVIENDA'!B25</f>
        <v>Base de tanque de reserva</v>
      </c>
      <c r="C28" s="30">
        <f>+'IPV VIVIENDA'!F25</f>
        <v>176471.15021408006</v>
      </c>
      <c r="D28" s="30">
        <f>+(C28*'IPV VIVIENDA'!$F$55)/'Plan de Trabajos'!$C$51</f>
        <v>239147.36645416665</v>
      </c>
      <c r="E28" s="147">
        <f t="shared" si="0"/>
        <v>1.8382456754137852E-4</v>
      </c>
      <c r="F28" s="131"/>
      <c r="G28" s="126"/>
      <c r="H28" s="122"/>
      <c r="I28" s="122">
        <v>1</v>
      </c>
      <c r="J28" s="122"/>
      <c r="K28" s="122"/>
      <c r="L28" s="127"/>
      <c r="M28" s="149"/>
      <c r="N28" s="153"/>
      <c r="O28" s="175">
        <f t="shared" si="3"/>
        <v>1.8382456754137852E-4</v>
      </c>
      <c r="P28" s="153"/>
      <c r="Q28" s="153"/>
      <c r="R28" s="154"/>
      <c r="S28" s="58"/>
    </row>
    <row r="29" spans="1:19">
      <c r="A29" s="48">
        <f>+'IPV VIVIENDA'!A26</f>
        <v>17</v>
      </c>
      <c r="B29" s="50" t="str">
        <f>+'IPV VIVIENDA'!B26</f>
        <v>Cubierta de Techo (aislación térmica e hidráulica)</v>
      </c>
      <c r="C29" s="30">
        <f>+'IPV VIVIENDA'!F26</f>
        <v>0</v>
      </c>
      <c r="D29" s="30">
        <f>+(C29*'IPV VIVIENDA'!$F$55)/'Plan de Trabajos'!$C$51</f>
        <v>0</v>
      </c>
      <c r="E29" s="147">
        <f t="shared" si="0"/>
        <v>0</v>
      </c>
      <c r="F29" s="131"/>
      <c r="G29" s="126"/>
      <c r="H29" s="122"/>
      <c r="I29" s="122"/>
      <c r="J29" s="122">
        <v>1</v>
      </c>
      <c r="K29" s="122"/>
      <c r="L29" s="127"/>
      <c r="M29" s="149"/>
      <c r="N29" s="153"/>
      <c r="O29" s="153"/>
      <c r="P29" s="175">
        <f>J29*E29</f>
        <v>0</v>
      </c>
      <c r="Q29" s="153"/>
      <c r="R29" s="154"/>
      <c r="S29" s="58"/>
    </row>
    <row r="30" spans="1:19">
      <c r="A30" s="48">
        <f>+'IPV VIVIENDA'!A27</f>
        <v>18</v>
      </c>
      <c r="B30" s="50" t="str">
        <f>+'IPV VIVIENDA'!B27</f>
        <v>Aislación hidráulica con membrana con al esp=4mm, s/losa ext</v>
      </c>
      <c r="C30" s="30">
        <f>+'IPV VIVIENDA'!F27</f>
        <v>5250844.9354110714</v>
      </c>
      <c r="D30" s="30">
        <f>+(C30*'IPV VIVIENDA'!$F$55)/'Plan de Trabajos'!$C$51</f>
        <v>7115756.5213317582</v>
      </c>
      <c r="E30" s="147">
        <f t="shared" si="0"/>
        <v>5.4696436120455737E-3</v>
      </c>
      <c r="F30" s="131"/>
      <c r="G30" s="126"/>
      <c r="H30" s="122"/>
      <c r="I30" s="122"/>
      <c r="J30" s="122">
        <v>1</v>
      </c>
      <c r="K30" s="122"/>
      <c r="L30" s="127"/>
      <c r="M30" s="149"/>
      <c r="N30" s="153"/>
      <c r="O30" s="153"/>
      <c r="P30" s="175">
        <f t="shared" ref="P30:P38" si="4">J30*E30</f>
        <v>5.4696436120455737E-3</v>
      </c>
      <c r="Q30" s="153"/>
      <c r="R30" s="154"/>
      <c r="S30" s="58"/>
    </row>
    <row r="31" spans="1:19">
      <c r="A31" s="48">
        <f>+'IPV VIVIENDA'!A28</f>
        <v>19</v>
      </c>
      <c r="B31" s="50" t="str">
        <f>+'IPV VIVIENDA'!B28</f>
        <v>Piso cerámico - 1º calidad Alto tránsito - incl umbrales (no incluye zona de guardado placares - bajo mesada)</v>
      </c>
      <c r="C31" s="30">
        <f>+'IPV VIVIENDA'!F28</f>
        <v>488375.82980565605</v>
      </c>
      <c r="D31" s="30">
        <f>+(C31*'IPV VIVIENDA'!$F$55)/'Plan de Trabajos'!$C$51</f>
        <v>661829.38908828155</v>
      </c>
      <c r="E31" s="147">
        <f t="shared" si="0"/>
        <v>5.0872607563773743E-4</v>
      </c>
      <c r="F31" s="131"/>
      <c r="G31" s="126"/>
      <c r="H31" s="122"/>
      <c r="I31" s="122"/>
      <c r="J31" s="122">
        <v>1</v>
      </c>
      <c r="K31" s="122"/>
      <c r="L31" s="127"/>
      <c r="M31" s="149"/>
      <c r="N31" s="153"/>
      <c r="O31" s="153"/>
      <c r="P31" s="175">
        <f t="shared" si="4"/>
        <v>5.0872607563773743E-4</v>
      </c>
      <c r="Q31" s="153"/>
      <c r="R31" s="154"/>
      <c r="S31" s="58"/>
    </row>
    <row r="32" spans="1:19">
      <c r="A32" s="48">
        <f>+'IPV VIVIENDA'!A29</f>
        <v>20</v>
      </c>
      <c r="B32" s="50" t="str">
        <f>+'IPV VIVIENDA'!B29</f>
        <v>Zócalo Cerámico</v>
      </c>
      <c r="C32" s="30">
        <f>+'IPV VIVIENDA'!F29</f>
        <v>1084475.0877156362</v>
      </c>
      <c r="D32" s="30">
        <f>+(C32*'IPV VIVIENDA'!$F$55)/'Plan de Trabajos'!$C$51</f>
        <v>1469641.7000610288</v>
      </c>
      <c r="E32" s="147">
        <f t="shared" si="0"/>
        <v>1.1296643319142351E-3</v>
      </c>
      <c r="F32" s="131"/>
      <c r="G32" s="126"/>
      <c r="H32" s="122"/>
      <c r="I32" s="122"/>
      <c r="J32" s="122">
        <v>1</v>
      </c>
      <c r="K32" s="122"/>
      <c r="L32" s="127"/>
      <c r="M32" s="149"/>
      <c r="N32" s="153"/>
      <c r="O32" s="153"/>
      <c r="P32" s="175">
        <f t="shared" si="4"/>
        <v>1.1296643319142351E-3</v>
      </c>
      <c r="Q32" s="153"/>
      <c r="R32" s="154"/>
      <c r="S32" s="58"/>
    </row>
    <row r="33" spans="1:19">
      <c r="A33" s="48">
        <f>+'IPV VIVIENDA'!A30</f>
        <v>21</v>
      </c>
      <c r="B33" s="50" t="str">
        <f>+'IPV VIVIENDA'!B30</f>
        <v>Carpintería aluminio, metálica y madera (incluído premarcos con antepechos metálicos, mosquiteros y cierre base tº de reserva)</v>
      </c>
      <c r="C33" s="30">
        <f>+'IPV VIVIENDA'!F30</f>
        <v>0</v>
      </c>
      <c r="D33" s="30">
        <f>+(C33*'IPV VIVIENDA'!$F$55)/'Plan de Trabajos'!$C$51</f>
        <v>0</v>
      </c>
      <c r="E33" s="147">
        <f t="shared" si="0"/>
        <v>0</v>
      </c>
      <c r="F33" s="131"/>
      <c r="G33" s="126"/>
      <c r="H33" s="122"/>
      <c r="I33" s="122"/>
      <c r="J33" s="122">
        <v>1</v>
      </c>
      <c r="K33" s="122"/>
      <c r="L33" s="127"/>
      <c r="M33" s="149"/>
      <c r="N33" s="153"/>
      <c r="O33" s="153"/>
      <c r="P33" s="175">
        <f t="shared" si="4"/>
        <v>0</v>
      </c>
      <c r="Q33" s="153"/>
      <c r="R33" s="154"/>
      <c r="S33" s="58"/>
    </row>
    <row r="34" spans="1:19">
      <c r="A34" s="48">
        <f>+'IPV VIVIENDA'!A31</f>
        <v>22</v>
      </c>
      <c r="B34" s="50" t="str">
        <f>+'IPV VIVIENDA'!B31</f>
        <v>Jaharro Bajo Revestimiento cerámico</v>
      </c>
      <c r="C34" s="30">
        <f>+'IPV VIVIENDA'!F31</f>
        <v>4399571.8494955758</v>
      </c>
      <c r="D34" s="30">
        <f>+(C34*'IPV VIVIENDA'!$F$55)/'Plan de Trabajos'!$C$51</f>
        <v>5962141.8008347452</v>
      </c>
      <c r="E34" s="147">
        <f t="shared" si="0"/>
        <v>4.5828986302839858E-3</v>
      </c>
      <c r="F34" s="131"/>
      <c r="G34" s="126"/>
      <c r="H34" s="122"/>
      <c r="I34" s="122"/>
      <c r="J34" s="122">
        <v>1</v>
      </c>
      <c r="K34" s="122"/>
      <c r="L34" s="127"/>
      <c r="M34" s="149"/>
      <c r="N34" s="153"/>
      <c r="O34" s="153"/>
      <c r="P34" s="175">
        <f t="shared" si="4"/>
        <v>4.5828986302839858E-3</v>
      </c>
      <c r="Q34" s="153"/>
      <c r="R34" s="154"/>
      <c r="S34" s="58"/>
    </row>
    <row r="35" spans="1:19">
      <c r="A35" s="48">
        <f>+'IPV VIVIENDA'!A32</f>
        <v>23</v>
      </c>
      <c r="B35" s="50" t="str">
        <f>+'IPV VIVIENDA'!B32</f>
        <v>Jaharro y enlucido interior a la cal</v>
      </c>
      <c r="C35" s="30">
        <f>+'IPV VIVIENDA'!F32</f>
        <v>2365749.6979086003</v>
      </c>
      <c r="D35" s="30">
        <f>+(C35*'IPV VIVIENDA'!$F$55)/'Plan de Trabajos'!$C$51</f>
        <v>3205979.0467634285</v>
      </c>
      <c r="E35" s="147">
        <f t="shared" si="0"/>
        <v>2.4643286712963098E-3</v>
      </c>
      <c r="F35" s="131"/>
      <c r="G35" s="126"/>
      <c r="H35" s="122"/>
      <c r="I35" s="122"/>
      <c r="J35" s="122">
        <v>1</v>
      </c>
      <c r="K35" s="122"/>
      <c r="L35" s="127"/>
      <c r="M35" s="149"/>
      <c r="N35" s="153"/>
      <c r="O35" s="153"/>
      <c r="P35" s="175">
        <f t="shared" si="4"/>
        <v>2.4643286712963098E-3</v>
      </c>
      <c r="Q35" s="153"/>
      <c r="R35" s="154"/>
      <c r="S35" s="58"/>
    </row>
    <row r="36" spans="1:19">
      <c r="A36" s="48">
        <f>+'IPV VIVIENDA'!A33</f>
        <v>24</v>
      </c>
      <c r="B36" s="50" t="str">
        <f>+'IPV VIVIENDA'!B33</f>
        <v>Cielorraso interior a la cal</v>
      </c>
      <c r="C36" s="30">
        <f>+'IPV VIVIENDA'!F33</f>
        <v>115931009.79876071</v>
      </c>
      <c r="D36" s="30">
        <f>+(C36*'IPV VIVIENDA'!$F$55)/'Plan de Trabajos'!$C$51</f>
        <v>157105541.89799663</v>
      </c>
      <c r="E36" s="147">
        <f t="shared" si="0"/>
        <v>0.12076176596027066</v>
      </c>
      <c r="F36" s="131"/>
      <c r="G36" s="126"/>
      <c r="H36" s="122"/>
      <c r="I36" s="122"/>
      <c r="J36" s="122">
        <v>1</v>
      </c>
      <c r="K36" s="122"/>
      <c r="L36" s="127"/>
      <c r="M36" s="149"/>
      <c r="N36" s="153"/>
      <c r="O36" s="153"/>
      <c r="P36" s="175">
        <f t="shared" si="4"/>
        <v>0.12076176596027066</v>
      </c>
      <c r="Q36" s="153"/>
      <c r="R36" s="154"/>
      <c r="S36" s="58"/>
    </row>
    <row r="37" spans="1:19" s="61" customFormat="1">
      <c r="A37" s="48">
        <f>+'IPV VIVIENDA'!A34</f>
        <v>25</v>
      </c>
      <c r="B37" s="50" t="str">
        <f>+'IPV VIVIENDA'!B34</f>
        <v>Revestimiento Cerámico</v>
      </c>
      <c r="C37" s="30">
        <f>+'IPV VIVIENDA'!F34</f>
        <v>8932581.6451445036</v>
      </c>
      <c r="D37" s="30">
        <f>+(C37*'IPV VIVIENDA'!$F$55)/'Plan de Trabajos'!$C$51</f>
        <v>12105113.915116845</v>
      </c>
      <c r="E37" s="147">
        <f t="shared" si="0"/>
        <v>9.3047954634781528E-3</v>
      </c>
      <c r="F37" s="131"/>
      <c r="G37" s="126"/>
      <c r="H37" s="122"/>
      <c r="I37" s="122"/>
      <c r="J37" s="122">
        <v>1</v>
      </c>
      <c r="K37" s="122"/>
      <c r="L37" s="127"/>
      <c r="M37" s="149"/>
      <c r="N37" s="153"/>
      <c r="O37" s="153"/>
      <c r="P37" s="175">
        <f t="shared" si="4"/>
        <v>9.3047954634781528E-3</v>
      </c>
      <c r="Q37" s="153"/>
      <c r="R37" s="154"/>
      <c r="S37" s="62"/>
    </row>
    <row r="38" spans="1:19" s="61" customFormat="1">
      <c r="A38" s="48">
        <f>+'IPV VIVIENDA'!A35</f>
        <v>26</v>
      </c>
      <c r="B38" s="50" t="str">
        <f>+'IPV VIVIENDA'!B35</f>
        <v>Jaharro y enlucido exterior a la cal</v>
      </c>
      <c r="C38" s="30">
        <f>+'IPV VIVIENDA'!F35</f>
        <v>2280659.4779794561</v>
      </c>
      <c r="D38" s="30">
        <f>+(C38*'IPV VIVIENDA'!$F$55)/'Plan de Trabajos'!$C$51</f>
        <v>3090667.8359373249</v>
      </c>
      <c r="E38" s="147">
        <f t="shared" si="0"/>
        <v>2.3756928072386401E-3</v>
      </c>
      <c r="F38" s="131"/>
      <c r="G38" s="126"/>
      <c r="H38" s="122"/>
      <c r="I38" s="122"/>
      <c r="J38" s="122">
        <v>1</v>
      </c>
      <c r="K38" s="122"/>
      <c r="L38" s="127"/>
      <c r="M38" s="149"/>
      <c r="N38" s="153"/>
      <c r="O38" s="153"/>
      <c r="P38" s="175">
        <f t="shared" si="4"/>
        <v>2.3756928072386401E-3</v>
      </c>
      <c r="Q38" s="153"/>
      <c r="R38" s="154"/>
      <c r="S38" s="62"/>
    </row>
    <row r="39" spans="1:19" s="61" customFormat="1">
      <c r="A39" s="48">
        <f>+'IPV VIVIENDA'!A36</f>
        <v>27</v>
      </c>
      <c r="B39" s="50" t="str">
        <f>+'IPV VIVIENDA'!B36</f>
        <v>Mesada, Campana y Ventilaciones</v>
      </c>
      <c r="C39" s="30">
        <f>+'IPV VIVIENDA'!F36</f>
        <v>31159</v>
      </c>
      <c r="D39" s="30">
        <f>+(C39*'IPV VIVIENDA'!$F$55)/'Plan de Trabajos'!$C$51</f>
        <v>42225.558015039445</v>
      </c>
      <c r="E39" s="147">
        <f t="shared" si="0"/>
        <v>3.2457371604782635E-5</v>
      </c>
      <c r="F39" s="131"/>
      <c r="G39" s="126"/>
      <c r="H39" s="122"/>
      <c r="I39" s="122"/>
      <c r="J39" s="122"/>
      <c r="K39" s="122">
        <v>1</v>
      </c>
      <c r="L39" s="127"/>
      <c r="M39" s="149"/>
      <c r="N39" s="153"/>
      <c r="O39" s="153"/>
      <c r="P39" s="153"/>
      <c r="Q39" s="175">
        <f>K39*E39</f>
        <v>3.2457371604782635E-5</v>
      </c>
      <c r="R39" s="154"/>
      <c r="S39" s="62"/>
    </row>
    <row r="40" spans="1:19">
      <c r="A40" s="48">
        <f>+'IPV VIVIENDA'!A37</f>
        <v>28</v>
      </c>
      <c r="B40" s="50" t="str">
        <f>+'IPV VIVIENDA'!B37</f>
        <v>Pintura en Carpintería  Metálica</v>
      </c>
      <c r="C40" s="30">
        <f>+'IPV VIVIENDA'!F37</f>
        <v>9588687.2656250019</v>
      </c>
      <c r="D40" s="30">
        <f>+(C40*'IPV VIVIENDA'!$F$55)/'Plan de Trabajos'!$C$51</f>
        <v>12994244.694076141</v>
      </c>
      <c r="E40" s="147">
        <f t="shared" si="0"/>
        <v>9.9882405013780214E-3</v>
      </c>
      <c r="F40" s="131"/>
      <c r="G40" s="126"/>
      <c r="H40" s="122"/>
      <c r="I40" s="122"/>
      <c r="J40" s="122"/>
      <c r="K40" s="122">
        <v>1</v>
      </c>
      <c r="L40" s="127"/>
      <c r="M40" s="149"/>
      <c r="N40" s="153"/>
      <c r="O40" s="153"/>
      <c r="P40" s="153"/>
      <c r="Q40" s="175">
        <f t="shared" ref="Q40:Q44" si="5">K40*E40</f>
        <v>9.9882405013780214E-3</v>
      </c>
      <c r="R40" s="154"/>
      <c r="S40" s="58"/>
    </row>
    <row r="41" spans="1:19">
      <c r="A41" s="48">
        <f>+'IPV VIVIENDA'!A38</f>
        <v>29</v>
      </c>
      <c r="B41" s="50" t="str">
        <f>+'IPV VIVIENDA'!B38</f>
        <v>Pintura en Carpintería  Madera</v>
      </c>
      <c r="C41" s="30" t="s">
        <v>146</v>
      </c>
      <c r="D41" s="30" t="s">
        <v>146</v>
      </c>
      <c r="E41" s="147" t="s">
        <v>146</v>
      </c>
      <c r="F41" s="131"/>
      <c r="G41" s="126"/>
      <c r="H41" s="122"/>
      <c r="I41" s="122"/>
      <c r="J41" s="122"/>
      <c r="K41" s="122"/>
      <c r="L41" s="127"/>
      <c r="M41" s="149"/>
      <c r="N41" s="153"/>
      <c r="O41" s="153"/>
      <c r="P41" s="153"/>
      <c r="Q41" s="175"/>
      <c r="R41" s="154"/>
      <c r="S41" s="58"/>
    </row>
    <row r="42" spans="1:19">
      <c r="A42" s="48">
        <f>+'IPV VIVIENDA'!A39</f>
        <v>30</v>
      </c>
      <c r="B42" s="50" t="str">
        <f>+'IPV VIVIENDA'!B39</f>
        <v>Pintura al Látex interior en muros</v>
      </c>
      <c r="C42" s="30">
        <f>+'IPV VIVIENDA'!F39</f>
        <v>960621.28668750008</v>
      </c>
      <c r="D42" s="30">
        <f>+(C42*'IPV VIVIENDA'!$F$55)/'Plan de Trabajos'!$C$51</f>
        <v>1301799.4759621578</v>
      </c>
      <c r="E42" s="147">
        <f t="shared" si="0"/>
        <v>1.0006496380975199E-3</v>
      </c>
      <c r="F42" s="131"/>
      <c r="G42" s="126"/>
      <c r="H42" s="122"/>
      <c r="I42" s="122"/>
      <c r="J42" s="122"/>
      <c r="K42" s="122">
        <v>1</v>
      </c>
      <c r="L42" s="127"/>
      <c r="M42" s="149"/>
      <c r="N42" s="153"/>
      <c r="O42" s="153"/>
      <c r="P42" s="153"/>
      <c r="Q42" s="175">
        <f t="shared" si="5"/>
        <v>1.0006496380975199E-3</v>
      </c>
      <c r="R42" s="154"/>
      <c r="S42" s="58"/>
    </row>
    <row r="43" spans="1:19">
      <c r="A43" s="48">
        <f>+'IPV VIVIENDA'!A40</f>
        <v>31</v>
      </c>
      <c r="B43" s="50" t="str">
        <f>+'IPV VIVIENDA'!B40</f>
        <v>Pintura al Látex interior en cielorrasos</v>
      </c>
      <c r="C43" s="30">
        <f>+'IPV VIVIENDA'!F40</f>
        <v>980654.0735958399</v>
      </c>
      <c r="D43" s="30">
        <f>+(C43*'IPV VIVIENDA'!$F$55)/'Plan de Trabajos'!$C$51</f>
        <v>1328947.1894895826</v>
      </c>
      <c r="E43" s="147">
        <f t="shared" si="0"/>
        <v>1.0215171758542968E-3</v>
      </c>
      <c r="F43" s="131"/>
      <c r="G43" s="126"/>
      <c r="H43" s="122"/>
      <c r="I43" s="122"/>
      <c r="J43" s="122"/>
      <c r="K43" s="122">
        <v>1</v>
      </c>
      <c r="L43" s="127"/>
      <c r="M43" s="149"/>
      <c r="N43" s="153"/>
      <c r="O43" s="153"/>
      <c r="P43" s="153"/>
      <c r="Q43" s="175">
        <f t="shared" si="5"/>
        <v>1.0215171758542968E-3</v>
      </c>
      <c r="R43" s="154"/>
      <c r="S43" s="58"/>
    </row>
    <row r="44" spans="1:19">
      <c r="A44" s="48">
        <f>+'IPV VIVIENDA'!A41</f>
        <v>32</v>
      </c>
      <c r="B44" s="50" t="str">
        <f>+'IPV VIVIENDA'!B41</f>
        <v>Pintura al Látex exterior</v>
      </c>
      <c r="C44" s="30">
        <f>+'IPV VIVIENDA'!F41</f>
        <v>872233.29918000009</v>
      </c>
      <c r="D44" s="30">
        <f>+(C44*'IPV VIVIENDA'!$F$55)/'Plan de Trabajos'!$C$51</f>
        <v>1182019.2489224416</v>
      </c>
      <c r="E44" s="147">
        <f t="shared" si="0"/>
        <v>9.0857859101867253E-4</v>
      </c>
      <c r="F44" s="131"/>
      <c r="G44" s="126"/>
      <c r="H44" s="122"/>
      <c r="I44" s="122"/>
      <c r="J44" s="122"/>
      <c r="K44" s="122">
        <v>1</v>
      </c>
      <c r="L44" s="127"/>
      <c r="M44" s="149"/>
      <c r="N44" s="153"/>
      <c r="O44" s="153"/>
      <c r="P44" s="153"/>
      <c r="Q44" s="175">
        <f t="shared" si="5"/>
        <v>9.0857859101867253E-4</v>
      </c>
      <c r="R44" s="154"/>
      <c r="S44" s="58"/>
    </row>
    <row r="45" spans="1:19">
      <c r="A45" s="48">
        <f>+'IPV VIVIENDA'!A42</f>
        <v>33</v>
      </c>
      <c r="B45" s="50" t="str">
        <f>+'IPV VIVIENDA'!B42</f>
        <v>Provisión y colocación de vidrios</v>
      </c>
      <c r="C45" s="30" t="s">
        <v>146</v>
      </c>
      <c r="D45" s="30" t="s">
        <v>146</v>
      </c>
      <c r="E45" s="147" t="s">
        <v>146</v>
      </c>
      <c r="F45" s="131"/>
      <c r="G45" s="126"/>
      <c r="H45" s="122"/>
      <c r="I45" s="122"/>
      <c r="J45" s="122"/>
      <c r="K45" s="122"/>
      <c r="L45" s="127"/>
      <c r="M45" s="149"/>
      <c r="N45" s="153"/>
      <c r="O45" s="153"/>
      <c r="P45" s="153"/>
      <c r="Q45" s="153"/>
      <c r="R45" s="154"/>
      <c r="S45" s="58"/>
    </row>
    <row r="46" spans="1:19">
      <c r="A46" s="48">
        <f>+'IPV VIVIENDA'!A43</f>
        <v>34</v>
      </c>
      <c r="B46" s="50" t="str">
        <f>+'IPV VIVIENDA'!B43</f>
        <v>Vereda , veredin perimetral y vereda de acceso (incl lavadero)</v>
      </c>
      <c r="C46" s="30">
        <f>+'IPV VIVIENDA'!F43</f>
        <v>91667.338455000005</v>
      </c>
      <c r="D46" s="30">
        <f>+(C46*'IPV VIVIENDA'!$F$55)/'Plan de Trabajos'!$C$51</f>
        <v>124224.28569645557</v>
      </c>
      <c r="E46" s="147">
        <f t="shared" si="0"/>
        <v>9.5487046062303551E-5</v>
      </c>
      <c r="F46" s="131"/>
      <c r="G46" s="126"/>
      <c r="H46" s="122"/>
      <c r="I46" s="122"/>
      <c r="J46" s="122"/>
      <c r="K46" s="122"/>
      <c r="L46" s="127">
        <v>1</v>
      </c>
      <c r="M46" s="149"/>
      <c r="N46" s="153"/>
      <c r="O46" s="153"/>
      <c r="P46" s="153"/>
      <c r="Q46" s="153"/>
      <c r="R46" s="176">
        <f>L46*E46</f>
        <v>9.5487046062303551E-5</v>
      </c>
      <c r="S46" s="58"/>
    </row>
    <row r="47" spans="1:19">
      <c r="A47" s="48">
        <f>+'IPV VIVIENDA'!A44</f>
        <v>35</v>
      </c>
      <c r="B47" s="50" t="str">
        <f>+'IPV VIVIENDA'!B44</f>
        <v>Instalación Sanitaría (Incl: cañeria base, distribución agua fría y caliente, artefactos, bidet y grifería)</v>
      </c>
      <c r="C47" s="30">
        <f>+'IPV VIVIENDA'!F44</f>
        <v>1772247.1979579988</v>
      </c>
      <c r="D47" s="30">
        <f>+(C47*'IPV VIVIENDA'!$F$55)/'Plan de Trabajos'!$C$51</f>
        <v>2401685.7689388804</v>
      </c>
      <c r="E47" s="147">
        <f t="shared" si="0"/>
        <v>1.8460953778894553E-3</v>
      </c>
      <c r="F47" s="131"/>
      <c r="G47" s="126">
        <v>0.3</v>
      </c>
      <c r="H47" s="122"/>
      <c r="I47" s="122">
        <v>0.7</v>
      </c>
      <c r="J47" s="122"/>
      <c r="K47" s="122"/>
      <c r="L47" s="127"/>
      <c r="M47" s="174">
        <f>+G47*E47</f>
        <v>5.5382861336683651E-4</v>
      </c>
      <c r="N47" s="153"/>
      <c r="O47" s="175">
        <f>I47*E47</f>
        <v>1.2922667645226186E-3</v>
      </c>
      <c r="P47" s="153"/>
      <c r="Q47" s="153"/>
      <c r="R47" s="154"/>
      <c r="S47" s="58"/>
    </row>
    <row r="48" spans="1:19">
      <c r="A48" s="48">
        <f>+'IPV VIVIENDA'!A45</f>
        <v>36</v>
      </c>
      <c r="B48" s="50" t="str">
        <f>+'IPV VIVIENDA'!B45</f>
        <v xml:space="preserve">Instalación Eléctrica </v>
      </c>
      <c r="C48" s="30">
        <f>+'IPV VIVIENDA'!F45</f>
        <v>1712269.3997738305</v>
      </c>
      <c r="D48" s="30">
        <f>+(C48*'IPV VIVIENDA'!$F$55)/'Plan de Trabajos'!$C$51</f>
        <v>2320406.0103830886</v>
      </c>
      <c r="E48" s="147">
        <f t="shared" si="0"/>
        <v>1.7836183509084803E-3</v>
      </c>
      <c r="F48" s="131"/>
      <c r="G48" s="126"/>
      <c r="H48" s="122"/>
      <c r="I48" s="122">
        <v>0.7</v>
      </c>
      <c r="J48" s="122">
        <v>0.3</v>
      </c>
      <c r="K48" s="122"/>
      <c r="L48" s="127"/>
      <c r="M48" s="149"/>
      <c r="N48" s="153"/>
      <c r="O48" s="175">
        <f t="shared" ref="O48:O49" si="6">I48*E48</f>
        <v>1.2485328456359362E-3</v>
      </c>
      <c r="P48" s="175">
        <f>J48*E48</f>
        <v>5.350855052725441E-4</v>
      </c>
      <c r="Q48" s="153"/>
      <c r="R48" s="154"/>
    </row>
    <row r="49" spans="1:19" s="61" customFormat="1">
      <c r="A49" s="48">
        <f>+'IPV VIVIENDA'!A46</f>
        <v>37</v>
      </c>
      <c r="B49" s="50" t="str">
        <f>+'IPV VIVIENDA'!B46</f>
        <v>Instalación de Gas</v>
      </c>
      <c r="C49" s="30">
        <f>+'IPV VIVIENDA'!F46</f>
        <v>526256.80987399083</v>
      </c>
      <c r="D49" s="30">
        <f>+(C49*'IPV VIVIENDA'!$F$55)/'Plan de Trabajos'!$C$51</f>
        <v>713164.33313468937</v>
      </c>
      <c r="E49" s="147">
        <f t="shared" si="0"/>
        <v>5.4818552705887752E-4</v>
      </c>
      <c r="F49" s="131"/>
      <c r="G49" s="126"/>
      <c r="H49" s="122"/>
      <c r="I49" s="122">
        <v>1</v>
      </c>
      <c r="J49" s="122"/>
      <c r="K49" s="122"/>
      <c r="L49" s="127"/>
      <c r="M49" s="149"/>
      <c r="N49" s="153"/>
      <c r="O49" s="175">
        <f t="shared" si="6"/>
        <v>5.4818552705887752E-4</v>
      </c>
      <c r="P49" s="153"/>
      <c r="Q49" s="153"/>
      <c r="R49" s="154"/>
    </row>
    <row r="50" spans="1:19" s="61" customFormat="1" ht="15.75" thickBot="1">
      <c r="A50" s="38">
        <f>+'IPV VIVIENDA'!A47</f>
        <v>38</v>
      </c>
      <c r="B50" s="136" t="str">
        <f>+'IPV VIVIENDA'!B47</f>
        <v>Terminación y Limpieza</v>
      </c>
      <c r="C50" s="30">
        <f>+'IPV VIVIENDA'!F47</f>
        <v>398562.14277221373</v>
      </c>
      <c r="D50" s="30">
        <f>+(C50*'IPV VIVIENDA'!$F$55)/'Plan de Trabajos'!$C$51</f>
        <v>540117.10524171335</v>
      </c>
      <c r="E50" s="147">
        <f t="shared" si="0"/>
        <v>4.1516992122841469E-4</v>
      </c>
      <c r="F50" s="131"/>
      <c r="G50" s="128"/>
      <c r="H50" s="129"/>
      <c r="I50" s="129"/>
      <c r="J50" s="129"/>
      <c r="K50" s="129"/>
      <c r="L50" s="130">
        <v>1</v>
      </c>
      <c r="M50" s="151"/>
      <c r="N50" s="157"/>
      <c r="O50" s="157"/>
      <c r="P50" s="157"/>
      <c r="Q50" s="157"/>
      <c r="R50" s="177">
        <f>L50*E50</f>
        <v>4.1516992122841469E-4</v>
      </c>
    </row>
    <row r="51" spans="1:19" ht="15.75" thickBot="1">
      <c r="A51" s="63"/>
      <c r="B51" s="132" t="s">
        <v>147</v>
      </c>
      <c r="C51" s="30">
        <f>SUM(C13:C50)</f>
        <v>959997635.64985263</v>
      </c>
      <c r="D51" s="189">
        <f>SUM(D13:D50)</f>
        <v>1300954326.4685504</v>
      </c>
      <c r="E51" s="173">
        <f>SUM(E13:E50)</f>
        <v>1</v>
      </c>
      <c r="F51" s="64"/>
      <c r="G51" s="125"/>
      <c r="H51" s="125"/>
      <c r="I51" s="125"/>
      <c r="J51" s="125"/>
      <c r="K51" s="161"/>
      <c r="L51" s="163">
        <v>0</v>
      </c>
      <c r="M51" s="180">
        <v>1</v>
      </c>
      <c r="N51" s="180">
        <v>2</v>
      </c>
      <c r="O51" s="180">
        <v>3</v>
      </c>
      <c r="P51" s="180">
        <v>4</v>
      </c>
      <c r="Q51" s="180">
        <v>5</v>
      </c>
      <c r="R51" s="180">
        <v>6</v>
      </c>
      <c r="S51" s="148"/>
    </row>
    <row r="52" spans="1:19">
      <c r="A52" s="63"/>
      <c r="B52" s="40"/>
      <c r="C52" s="40"/>
      <c r="D52" s="40"/>
      <c r="E52" s="40"/>
      <c r="F52" s="65"/>
      <c r="G52" s="66"/>
      <c r="H52" s="66"/>
      <c r="I52" s="351" t="s">
        <v>148</v>
      </c>
      <c r="J52" s="352"/>
      <c r="K52" s="162" t="s">
        <v>149</v>
      </c>
      <c r="L52" s="178">
        <v>0</v>
      </c>
      <c r="M52" s="181">
        <f t="shared" ref="M52:R52" si="7">SUM(M13:M50)</f>
        <v>3.2317773249594E-3</v>
      </c>
      <c r="N52" s="182">
        <f t="shared" si="7"/>
        <v>2.4880035512611391E-3</v>
      </c>
      <c r="O52" s="182">
        <f t="shared" si="7"/>
        <v>0.83368551782109779</v>
      </c>
      <c r="P52" s="182">
        <f t="shared" si="7"/>
        <v>0.14713260105743783</v>
      </c>
      <c r="Q52" s="182">
        <f t="shared" si="7"/>
        <v>1.2951443277953292E-2</v>
      </c>
      <c r="R52" s="183">
        <f t="shared" si="7"/>
        <v>5.1065696729071818E-4</v>
      </c>
    </row>
    <row r="53" spans="1:19" ht="15.75" thickBot="1">
      <c r="I53" s="353"/>
      <c r="J53" s="354"/>
      <c r="K53" s="162" t="s">
        <v>150</v>
      </c>
      <c r="L53" s="179">
        <v>0</v>
      </c>
      <c r="M53" s="184">
        <f>M52</f>
        <v>3.2317773249594E-3</v>
      </c>
      <c r="N53" s="185">
        <f>N52+M53</f>
        <v>5.7197808762205395E-3</v>
      </c>
      <c r="O53" s="185">
        <f t="shared" ref="O53:R53" si="8">O52+N53</f>
        <v>0.83940529869731828</v>
      </c>
      <c r="P53" s="185">
        <f t="shared" si="8"/>
        <v>0.98653789975475614</v>
      </c>
      <c r="Q53" s="185">
        <f t="shared" si="8"/>
        <v>0.99948934303270942</v>
      </c>
      <c r="R53" s="186">
        <f t="shared" si="8"/>
        <v>1.0000000000000002</v>
      </c>
    </row>
    <row r="54" spans="1:19">
      <c r="I54" s="338" t="s">
        <v>151</v>
      </c>
      <c r="J54" s="339"/>
      <c r="K54" s="187" t="s">
        <v>149</v>
      </c>
      <c r="L54" s="190">
        <v>0</v>
      </c>
      <c r="M54" s="191">
        <f>M52*$D$51</f>
        <v>4204394.6930888901</v>
      </c>
      <c r="N54" s="188">
        <f>N52*$D$51</f>
        <v>3236778.9842822966</v>
      </c>
      <c r="O54" s="188">
        <f>O52*$D$51</f>
        <v>1084586781.3235309</v>
      </c>
      <c r="P54" s="188">
        <f t="shared" ref="P54:R54" si="9">P52*$D$51</f>
        <v>191412793.91024497</v>
      </c>
      <c r="Q54" s="188">
        <f t="shared" si="9"/>
        <v>16849236.166465361</v>
      </c>
      <c r="R54" s="192">
        <f t="shared" si="9"/>
        <v>664341.39093816886</v>
      </c>
    </row>
    <row r="55" spans="1:19" ht="15.75" thickBot="1">
      <c r="I55" s="340"/>
      <c r="J55" s="341"/>
      <c r="K55" s="187" t="s">
        <v>150</v>
      </c>
      <c r="L55" s="190">
        <v>0</v>
      </c>
      <c r="M55" s="193">
        <f>M54</f>
        <v>4204394.6930888901</v>
      </c>
      <c r="N55" s="194">
        <f>M55+N54</f>
        <v>7441173.6773711871</v>
      </c>
      <c r="O55" s="194">
        <f t="shared" ref="O55:R55" si="10">N55+O54</f>
        <v>1092027955.0009022</v>
      </c>
      <c r="P55" s="194">
        <f t="shared" si="10"/>
        <v>1283440748.9111471</v>
      </c>
      <c r="Q55" s="194">
        <f t="shared" si="10"/>
        <v>1300289985.0776124</v>
      </c>
      <c r="R55" s="195">
        <f t="shared" si="10"/>
        <v>1300954326.4685507</v>
      </c>
    </row>
    <row r="57" spans="1:19" ht="15" customHeight="1">
      <c r="C57" s="158"/>
      <c r="D57" s="158"/>
      <c r="E57" s="158"/>
      <c r="F57" s="158"/>
      <c r="G57" s="158"/>
      <c r="H57" s="158"/>
      <c r="I57" s="158"/>
    </row>
    <row r="58" spans="1:19" ht="15" customHeight="1">
      <c r="C58" s="158"/>
      <c r="D58" s="158"/>
      <c r="E58" s="158"/>
      <c r="F58" s="158"/>
      <c r="G58" s="158"/>
      <c r="H58" s="158"/>
      <c r="I58" s="158"/>
    </row>
    <row r="59" spans="1:19" ht="15" customHeight="1">
      <c r="C59" s="158"/>
      <c r="D59" s="158"/>
      <c r="E59" s="158"/>
      <c r="F59" s="158"/>
      <c r="G59" s="158"/>
      <c r="H59" s="158"/>
      <c r="I59" s="158"/>
    </row>
    <row r="60" spans="1:19" ht="15" customHeight="1">
      <c r="C60" s="158"/>
      <c r="D60" s="158"/>
      <c r="E60" s="158"/>
      <c r="F60" s="158"/>
      <c r="G60" s="158"/>
      <c r="H60" s="158"/>
      <c r="I60" s="158"/>
    </row>
    <row r="61" spans="1:19" ht="15" customHeight="1">
      <c r="C61" s="158"/>
      <c r="D61" s="158"/>
      <c r="E61" s="158"/>
      <c r="F61" s="158"/>
      <c r="G61" s="158"/>
      <c r="H61" s="158"/>
      <c r="I61" s="158"/>
    </row>
    <row r="62" spans="1:19" ht="15" customHeight="1">
      <c r="C62" s="158"/>
      <c r="D62" s="158"/>
      <c r="E62" s="158"/>
      <c r="F62" s="158"/>
      <c r="G62" s="158"/>
      <c r="H62" s="158"/>
      <c r="I62" s="158"/>
    </row>
    <row r="63" spans="1:19" ht="15" customHeight="1">
      <c r="C63" s="158"/>
      <c r="D63" s="158"/>
      <c r="E63" s="158"/>
      <c r="F63" s="158"/>
      <c r="G63" s="158"/>
      <c r="H63" s="158"/>
      <c r="I63" s="158"/>
    </row>
    <row r="64" spans="1:19" ht="15" customHeight="1">
      <c r="C64" s="158"/>
      <c r="D64" s="158"/>
      <c r="E64" s="158"/>
      <c r="F64" s="158"/>
      <c r="G64" s="158"/>
      <c r="H64" s="158"/>
      <c r="I64" s="158"/>
    </row>
    <row r="65" spans="3:20" ht="15" customHeight="1">
      <c r="C65" s="158"/>
      <c r="D65" s="158"/>
      <c r="E65" s="158"/>
      <c r="F65" s="158"/>
      <c r="G65" s="158"/>
      <c r="H65" s="158"/>
      <c r="I65" s="158"/>
    </row>
    <row r="66" spans="3:20" ht="15" customHeight="1">
      <c r="C66" s="158"/>
      <c r="D66" s="158"/>
      <c r="E66" s="158"/>
      <c r="F66" s="158"/>
      <c r="G66" s="158"/>
      <c r="H66" s="158"/>
      <c r="I66" s="158"/>
    </row>
    <row r="67" spans="3:20" ht="15" customHeight="1">
      <c r="C67" s="158"/>
      <c r="D67" s="158"/>
      <c r="E67" s="158"/>
      <c r="F67" s="158"/>
      <c r="G67" s="158"/>
      <c r="H67" s="158"/>
      <c r="I67" s="158"/>
    </row>
    <row r="74" spans="3:20" ht="15.75">
      <c r="S74" s="159"/>
      <c r="T74" s="159"/>
    </row>
    <row r="83" spans="13:20" ht="15.75">
      <c r="M83" s="164" t="s">
        <v>152</v>
      </c>
      <c r="T83" s="159"/>
    </row>
    <row r="84" spans="13:20" ht="15.75">
      <c r="T84" s="159"/>
    </row>
    <row r="85" spans="13:20" ht="15.75">
      <c r="T85" s="159"/>
    </row>
    <row r="86" spans="13:20" ht="15.75">
      <c r="T86" s="159"/>
    </row>
    <row r="87" spans="13:20" ht="15.75">
      <c r="T87" s="159"/>
    </row>
    <row r="88" spans="13:20" ht="15.75">
      <c r="T88" s="159"/>
    </row>
    <row r="89" spans="13:20" ht="15.75">
      <c r="T89" s="159"/>
    </row>
    <row r="90" spans="13:20">
      <c r="T90" s="160"/>
    </row>
    <row r="91" spans="13:20">
      <c r="T91" s="160"/>
    </row>
    <row r="512" spans="6:6">
      <c r="F512" s="53" t="s">
        <v>153</v>
      </c>
    </row>
    <row r="513" spans="6:6">
      <c r="F513" s="53" t="s">
        <v>153</v>
      </c>
    </row>
    <row r="515" spans="6:6">
      <c r="F515" s="53" t="s">
        <v>153</v>
      </c>
    </row>
    <row r="516" spans="6:6">
      <c r="F516" s="53" t="s">
        <v>153</v>
      </c>
    </row>
  </sheetData>
  <mergeCells count="16">
    <mergeCell ref="A1:L1"/>
    <mergeCell ref="F6:G6"/>
    <mergeCell ref="E11:E12"/>
    <mergeCell ref="G11:L11"/>
    <mergeCell ref="C11:C12"/>
    <mergeCell ref="D11:D12"/>
    <mergeCell ref="E7:G7"/>
    <mergeCell ref="E8:G8"/>
    <mergeCell ref="E9:G9"/>
    <mergeCell ref="H8:I8"/>
    <mergeCell ref="I54:J55"/>
    <mergeCell ref="A2:R2"/>
    <mergeCell ref="M11:R11"/>
    <mergeCell ref="F11:F12"/>
    <mergeCell ref="H9:I9"/>
    <mergeCell ref="I52:J53"/>
  </mergeCells>
  <pageMargins left="0.31496062992125984" right="0.31496062992125984" top="0.59055118110236227" bottom="0.35433070866141736" header="0" footer="0"/>
  <pageSetup paperSize="8" scale="76" orientation="landscape" horizontalDpi="4294967293" r:id="rId1"/>
  <ignoredErrors>
    <ignoredError sqref="M54" formula="1"/>
  </ignoredErrors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62"/>
  <sheetViews>
    <sheetView showGridLines="0" topLeftCell="A858" zoomScale="85" zoomScaleNormal="85" zoomScaleSheetLayoutView="100" zoomScalePageLayoutView="115" workbookViewId="0">
      <selection activeCell="G826" sqref="G826"/>
    </sheetView>
  </sheetViews>
  <sheetFormatPr defaultColWidth="10.7109375" defaultRowHeight="12.75"/>
  <cols>
    <col min="1" max="1" width="5.42578125" style="1" customWidth="1"/>
    <col min="2" max="2" width="35.7109375" style="1" customWidth="1"/>
    <col min="3" max="3" width="7.140625" style="1" customWidth="1"/>
    <col min="4" max="4" width="13.28515625" style="8" customWidth="1"/>
    <col min="5" max="5" width="14.140625" style="1" customWidth="1"/>
    <col min="6" max="6" width="14" style="1" customWidth="1"/>
    <col min="7" max="7" width="5.5703125" style="1" customWidth="1"/>
    <col min="8" max="8" width="26.42578125" style="1" customWidth="1"/>
    <col min="9" max="10" width="15.5703125" style="1" customWidth="1"/>
    <col min="11" max="11" width="13.28515625" style="1" customWidth="1"/>
    <col min="12" max="12" width="14" style="1" customWidth="1"/>
    <col min="13" max="13" width="22" style="1" customWidth="1"/>
    <col min="14" max="14" width="10.7109375" style="1" customWidth="1"/>
    <col min="15" max="15" width="26.5703125" style="1" customWidth="1"/>
    <col min="16" max="16" width="17.42578125" style="1" customWidth="1"/>
    <col min="17" max="17" width="13.85546875" style="1" customWidth="1"/>
    <col min="18" max="18" width="10.7109375" style="1" customWidth="1"/>
    <col min="19" max="19" width="12.28515625" style="1" customWidth="1"/>
    <col min="20" max="20" width="10.7109375" style="1" customWidth="1"/>
    <col min="21" max="16384" width="10.7109375" style="1"/>
  </cols>
  <sheetData>
    <row r="1" spans="1:19">
      <c r="A1" s="319"/>
      <c r="B1" s="319"/>
      <c r="C1" s="319"/>
      <c r="D1" s="319"/>
      <c r="E1" s="319"/>
      <c r="F1" s="319"/>
    </row>
    <row r="2" spans="1:19">
      <c r="A2" s="18"/>
      <c r="B2" s="18"/>
      <c r="C2" s="20"/>
      <c r="D2" s="20"/>
      <c r="E2" s="20"/>
      <c r="F2" s="20"/>
    </row>
    <row r="3" spans="1:19">
      <c r="A3" s="319" t="s">
        <v>154</v>
      </c>
      <c r="B3" s="319"/>
      <c r="C3" s="319"/>
      <c r="D3" s="319"/>
      <c r="E3" s="319"/>
      <c r="F3" s="16"/>
    </row>
    <row r="4" spans="1:19">
      <c r="H4" s="431"/>
      <c r="I4" s="431"/>
      <c r="J4" s="431"/>
      <c r="K4" s="431"/>
      <c r="L4" s="431"/>
      <c r="M4" s="431"/>
    </row>
    <row r="5" spans="1:19">
      <c r="A5" s="1" t="s">
        <v>155</v>
      </c>
      <c r="C5" s="1" t="s">
        <v>156</v>
      </c>
      <c r="H5" s="431"/>
      <c r="I5" s="431"/>
      <c r="J5" s="431"/>
      <c r="K5" s="431"/>
      <c r="L5" s="431"/>
      <c r="M5" s="431"/>
    </row>
    <row r="6" spans="1:19">
      <c r="A6" s="18">
        <f>+'IPV VIVIENDA'!A10</f>
        <v>1</v>
      </c>
      <c r="B6" s="18" t="str">
        <f>+'IPV VIVIENDA'!B10</f>
        <v>Preparación de terreno y replanteo</v>
      </c>
      <c r="C6" s="18" t="s">
        <v>15</v>
      </c>
      <c r="D6" s="252" t="s">
        <v>157</v>
      </c>
      <c r="E6" s="253">
        <v>10.36</v>
      </c>
      <c r="H6" s="431"/>
      <c r="I6" s="431"/>
      <c r="J6" s="431"/>
      <c r="K6" s="431"/>
      <c r="L6" s="431"/>
      <c r="M6" s="431"/>
    </row>
    <row r="8" spans="1:19">
      <c r="A8" s="366" t="s">
        <v>158</v>
      </c>
      <c r="B8" s="366" t="s">
        <v>159</v>
      </c>
      <c r="C8" s="366" t="s">
        <v>160</v>
      </c>
      <c r="D8" s="377" t="s">
        <v>161</v>
      </c>
      <c r="E8" s="371" t="s">
        <v>162</v>
      </c>
      <c r="F8" s="371" t="s">
        <v>163</v>
      </c>
      <c r="H8" s="75" t="s">
        <v>164</v>
      </c>
      <c r="I8" s="75" t="s">
        <v>165</v>
      </c>
      <c r="J8" s="78" t="s">
        <v>166</v>
      </c>
      <c r="K8" s="75" t="s">
        <v>167</v>
      </c>
      <c r="N8" s="75" t="s">
        <v>164</v>
      </c>
      <c r="O8" s="75" t="s">
        <v>165</v>
      </c>
      <c r="P8" s="78" t="s">
        <v>166</v>
      </c>
      <c r="Q8" s="75" t="s">
        <v>167</v>
      </c>
    </row>
    <row r="9" spans="1:19">
      <c r="A9" s="366"/>
      <c r="B9" s="366"/>
      <c r="C9" s="366"/>
      <c r="D9" s="377"/>
      <c r="E9" s="371"/>
      <c r="F9" s="371"/>
      <c r="H9" s="75" t="s">
        <v>168</v>
      </c>
      <c r="I9" s="75">
        <v>2000</v>
      </c>
      <c r="J9" s="75">
        <v>2.1800000000000002</v>
      </c>
      <c r="K9" s="79">
        <f>I9*J9</f>
        <v>4360</v>
      </c>
      <c r="N9" s="75" t="s">
        <v>168</v>
      </c>
      <c r="O9" s="75">
        <v>2000</v>
      </c>
      <c r="P9" s="75">
        <v>2.1800000000000002</v>
      </c>
      <c r="Q9" s="79">
        <v>4360</v>
      </c>
    </row>
    <row r="10" spans="1:19">
      <c r="A10" s="4" t="s">
        <v>169</v>
      </c>
      <c r="B10" s="367" t="s">
        <v>170</v>
      </c>
      <c r="C10" s="367"/>
      <c r="D10" s="367"/>
      <c r="E10" s="367"/>
      <c r="F10" s="367"/>
      <c r="H10" s="75" t="s">
        <v>171</v>
      </c>
      <c r="I10" s="75">
        <v>1700</v>
      </c>
      <c r="J10" s="75">
        <v>2.1800000000000002</v>
      </c>
      <c r="K10" s="79">
        <f>I10*J10</f>
        <v>3706.0000000000005</v>
      </c>
      <c r="N10" s="75" t="s">
        <v>171</v>
      </c>
      <c r="O10" s="75">
        <v>1700</v>
      </c>
      <c r="P10" s="75">
        <v>2.1800000000000002</v>
      </c>
      <c r="Q10" s="79">
        <v>3706.0000000000005</v>
      </c>
    </row>
    <row r="11" spans="1:19">
      <c r="A11" s="4">
        <v>1</v>
      </c>
      <c r="B11" s="3" t="s">
        <v>172</v>
      </c>
      <c r="C11" s="4" t="s">
        <v>173</v>
      </c>
      <c r="D11" s="6">
        <v>1</v>
      </c>
      <c r="E11" s="5">
        <f>0.05*F24</f>
        <v>309.233</v>
      </c>
      <c r="F11" s="5">
        <f>D11*E11</f>
        <v>309.233</v>
      </c>
      <c r="H11" s="75" t="s">
        <v>174</v>
      </c>
      <c r="I11" s="75">
        <v>1200</v>
      </c>
      <c r="J11" s="75">
        <v>2.1800000000000002</v>
      </c>
      <c r="K11" s="79">
        <f>I11*J11</f>
        <v>2616</v>
      </c>
      <c r="N11" s="196" t="s">
        <v>174</v>
      </c>
      <c r="O11" s="196">
        <v>1200</v>
      </c>
      <c r="P11" s="196">
        <v>2.1800000000000002</v>
      </c>
      <c r="Q11" s="197">
        <v>2616</v>
      </c>
    </row>
    <row r="12" spans="1:19">
      <c r="A12" s="4"/>
      <c r="B12" s="3"/>
      <c r="C12" s="4"/>
      <c r="D12" s="6"/>
      <c r="E12" s="5"/>
      <c r="F12" s="3"/>
      <c r="H12" s="75" t="s">
        <v>175</v>
      </c>
      <c r="I12" s="75">
        <v>900</v>
      </c>
      <c r="J12" s="75">
        <v>2.1800000000000002</v>
      </c>
      <c r="K12" s="79">
        <f>I12*J12</f>
        <v>1962.0000000000002</v>
      </c>
      <c r="L12" s="80"/>
      <c r="N12" s="75" t="s">
        <v>175</v>
      </c>
      <c r="O12" s="75">
        <v>900</v>
      </c>
      <c r="P12" s="75">
        <v>2.1800000000000002</v>
      </c>
      <c r="Q12" s="79">
        <v>1962.0000000000002</v>
      </c>
    </row>
    <row r="13" spans="1:19">
      <c r="A13" s="4"/>
      <c r="B13" s="3"/>
      <c r="C13" s="3"/>
      <c r="D13" s="382" t="s">
        <v>176</v>
      </c>
      <c r="E13" s="382"/>
      <c r="F13" s="199">
        <f>F11</f>
        <v>309.233</v>
      </c>
      <c r="H13" s="76" t="s">
        <v>177</v>
      </c>
      <c r="I13" s="77" t="s">
        <v>178</v>
      </c>
      <c r="N13" s="76" t="s">
        <v>177</v>
      </c>
      <c r="O13" s="77" t="s">
        <v>178</v>
      </c>
    </row>
    <row r="14" spans="1:19">
      <c r="A14" s="4" t="s">
        <v>179</v>
      </c>
      <c r="B14" s="367" t="s">
        <v>180</v>
      </c>
      <c r="C14" s="367"/>
      <c r="D14" s="367"/>
      <c r="E14" s="367"/>
      <c r="F14" s="367"/>
    </row>
    <row r="15" spans="1:19" ht="12.75" customHeight="1">
      <c r="A15" s="4"/>
      <c r="B15" s="3" t="s">
        <v>181</v>
      </c>
      <c r="C15" s="4" t="s">
        <v>182</v>
      </c>
      <c r="D15" s="6">
        <v>124.32</v>
      </c>
      <c r="E15" s="5">
        <f>L22</f>
        <v>474</v>
      </c>
      <c r="F15" s="5">
        <f>D15*E15</f>
        <v>58927.68</v>
      </c>
      <c r="H15" s="362" t="s">
        <v>183</v>
      </c>
      <c r="I15" s="362" t="s">
        <v>184</v>
      </c>
      <c r="J15" s="362" t="s">
        <v>185</v>
      </c>
      <c r="K15" s="364" t="s">
        <v>186</v>
      </c>
      <c r="L15" s="364" t="s">
        <v>187</v>
      </c>
      <c r="M15" s="362" t="s">
        <v>156</v>
      </c>
      <c r="O15" s="362"/>
      <c r="P15" s="362"/>
      <c r="Q15" s="364" t="s">
        <v>186</v>
      </c>
      <c r="R15" s="364" t="s">
        <v>187</v>
      </c>
      <c r="S15" s="362"/>
    </row>
    <row r="16" spans="1:19">
      <c r="A16" s="4"/>
      <c r="B16" s="3" t="s">
        <v>188</v>
      </c>
      <c r="C16" s="4" t="s">
        <v>189</v>
      </c>
      <c r="D16" s="6">
        <v>1</v>
      </c>
      <c r="E16" s="5">
        <f>L27</f>
        <v>2622.8</v>
      </c>
      <c r="F16" s="5">
        <f>D16*E16</f>
        <v>2622.8</v>
      </c>
      <c r="H16" s="363"/>
      <c r="I16" s="363"/>
      <c r="J16" s="363"/>
      <c r="K16" s="365"/>
      <c r="L16" s="365"/>
      <c r="M16" s="363"/>
      <c r="O16" s="363"/>
      <c r="P16" s="363"/>
      <c r="Q16" s="365"/>
      <c r="R16" s="365"/>
      <c r="S16" s="363"/>
    </row>
    <row r="17" spans="1:20">
      <c r="A17" s="4"/>
      <c r="B17" s="3" t="s">
        <v>190</v>
      </c>
      <c r="C17" s="4" t="s">
        <v>191</v>
      </c>
      <c r="D17" s="6">
        <v>10</v>
      </c>
      <c r="E17" s="5">
        <f>L55</f>
        <v>122.76600000000001</v>
      </c>
      <c r="F17" s="5">
        <f>D17*E17</f>
        <v>1227.6600000000001</v>
      </c>
      <c r="H17" s="92" t="s">
        <v>192</v>
      </c>
      <c r="I17" s="200">
        <v>3474.61</v>
      </c>
      <c r="J17" s="4">
        <v>50</v>
      </c>
      <c r="K17" s="83">
        <f>I17/J17</f>
        <v>69.492199999999997</v>
      </c>
      <c r="L17" s="83">
        <f>K17*0.79</f>
        <v>54.898837999999998</v>
      </c>
      <c r="M17" s="4" t="s">
        <v>193</v>
      </c>
      <c r="O17" s="92"/>
      <c r="P17" s="4"/>
      <c r="Q17" s="83">
        <f>K17</f>
        <v>69.492199999999997</v>
      </c>
      <c r="R17" s="83">
        <f>L17</f>
        <v>54.898837999999998</v>
      </c>
      <c r="S17" s="4"/>
    </row>
    <row r="18" spans="1:20">
      <c r="A18" s="4"/>
      <c r="B18" s="3"/>
      <c r="C18" s="4"/>
      <c r="D18" s="6"/>
      <c r="E18" s="5"/>
      <c r="F18" s="5"/>
      <c r="H18" s="92" t="s">
        <v>194</v>
      </c>
      <c r="I18" s="200">
        <v>2000</v>
      </c>
      <c r="J18" s="4">
        <v>1</v>
      </c>
      <c r="K18" s="83">
        <f t="shared" ref="K18:K55" si="0">I18/J18</f>
        <v>2000</v>
      </c>
      <c r="L18" s="83">
        <f t="shared" ref="L18:L55" si="1">K18*0.79</f>
        <v>1580</v>
      </c>
      <c r="M18" s="4" t="s">
        <v>27</v>
      </c>
      <c r="O18" s="92"/>
      <c r="P18" s="4"/>
      <c r="Q18" s="83">
        <f t="shared" ref="Q18:Q55" si="2">K18</f>
        <v>2000</v>
      </c>
      <c r="R18" s="83">
        <f t="shared" ref="R18:R55" si="3">L18</f>
        <v>1580</v>
      </c>
      <c r="S18" s="4"/>
    </row>
    <row r="19" spans="1:20">
      <c r="A19" s="4"/>
      <c r="B19" s="3"/>
      <c r="C19" s="3"/>
      <c r="D19" s="382" t="s">
        <v>195</v>
      </c>
      <c r="E19" s="382"/>
      <c r="F19" s="198">
        <f>SUM(F15:F17)</f>
        <v>62778.140000000007</v>
      </c>
      <c r="H19" s="82" t="s">
        <v>196</v>
      </c>
      <c r="I19" s="200">
        <v>10500</v>
      </c>
      <c r="J19" s="4">
        <v>1</v>
      </c>
      <c r="K19" s="83">
        <f t="shared" si="0"/>
        <v>10500</v>
      </c>
      <c r="L19" s="83">
        <f t="shared" si="1"/>
        <v>8295</v>
      </c>
      <c r="M19" s="4" t="s">
        <v>27</v>
      </c>
      <c r="O19" s="82"/>
      <c r="P19" s="4"/>
      <c r="Q19" s="83">
        <f t="shared" si="2"/>
        <v>10500</v>
      </c>
      <c r="R19" s="83">
        <f t="shared" si="3"/>
        <v>8295</v>
      </c>
      <c r="S19" s="4"/>
    </row>
    <row r="20" spans="1:20">
      <c r="A20" s="4" t="s">
        <v>197</v>
      </c>
      <c r="B20" s="367" t="s">
        <v>164</v>
      </c>
      <c r="C20" s="367"/>
      <c r="D20" s="367"/>
      <c r="E20" s="367"/>
      <c r="F20" s="367"/>
      <c r="H20" s="92" t="s">
        <v>198</v>
      </c>
      <c r="I20" s="200">
        <v>4860</v>
      </c>
      <c r="J20" s="4">
        <v>1</v>
      </c>
      <c r="K20" s="83">
        <f t="shared" si="0"/>
        <v>4860</v>
      </c>
      <c r="L20" s="83">
        <f t="shared" si="1"/>
        <v>3839.4</v>
      </c>
      <c r="M20" s="4" t="s">
        <v>27</v>
      </c>
      <c r="N20" s="1" t="s">
        <v>199</v>
      </c>
      <c r="O20" s="92"/>
      <c r="P20" s="4"/>
      <c r="Q20" s="83">
        <f t="shared" si="2"/>
        <v>4860</v>
      </c>
      <c r="R20" s="83">
        <f t="shared" si="3"/>
        <v>3839.4</v>
      </c>
      <c r="S20" s="4"/>
      <c r="T20" s="1" t="s">
        <v>199</v>
      </c>
    </row>
    <row r="21" spans="1:20">
      <c r="A21" s="4">
        <v>1</v>
      </c>
      <c r="B21" s="3" t="s">
        <v>168</v>
      </c>
      <c r="C21" s="4" t="s">
        <v>200</v>
      </c>
      <c r="D21" s="6">
        <v>0</v>
      </c>
      <c r="E21" s="5">
        <f>K9</f>
        <v>4360</v>
      </c>
      <c r="F21" s="5">
        <f>D21*E21</f>
        <v>0</v>
      </c>
      <c r="H21" s="92" t="s">
        <v>201</v>
      </c>
      <c r="I21" s="200">
        <v>4990</v>
      </c>
      <c r="J21" s="4">
        <v>15</v>
      </c>
      <c r="K21" s="83">
        <f t="shared" si="0"/>
        <v>332.66666666666669</v>
      </c>
      <c r="L21" s="83">
        <f t="shared" si="1"/>
        <v>262.80666666666667</v>
      </c>
      <c r="M21" s="4" t="s">
        <v>202</v>
      </c>
      <c r="O21" s="92"/>
      <c r="P21" s="4"/>
      <c r="Q21" s="83">
        <f t="shared" si="2"/>
        <v>332.66666666666669</v>
      </c>
      <c r="R21" s="83">
        <f t="shared" si="3"/>
        <v>262.80666666666667</v>
      </c>
      <c r="S21" s="4"/>
    </row>
    <row r="22" spans="1:20">
      <c r="A22" s="4">
        <v>2</v>
      </c>
      <c r="B22" s="3" t="s">
        <v>171</v>
      </c>
      <c r="C22" s="4" t="s">
        <v>200</v>
      </c>
      <c r="D22" s="6">
        <v>0.52</v>
      </c>
      <c r="E22" s="5">
        <f>K10</f>
        <v>3706.0000000000005</v>
      </c>
      <c r="F22" s="5">
        <f t="shared" ref="F22:F23" si="4">D22*E22</f>
        <v>1927.1200000000003</v>
      </c>
      <c r="H22" s="82" t="s">
        <v>203</v>
      </c>
      <c r="I22" s="200">
        <v>600</v>
      </c>
      <c r="J22" s="4">
        <v>1</v>
      </c>
      <c r="K22" s="83">
        <f t="shared" si="0"/>
        <v>600</v>
      </c>
      <c r="L22" s="83">
        <f t="shared" si="1"/>
        <v>474</v>
      </c>
      <c r="M22" s="4" t="s">
        <v>204</v>
      </c>
      <c r="O22" s="82"/>
      <c r="P22" s="4"/>
      <c r="Q22" s="83">
        <f t="shared" si="2"/>
        <v>600</v>
      </c>
      <c r="R22" s="83">
        <f t="shared" si="3"/>
        <v>474</v>
      </c>
      <c r="S22" s="4"/>
    </row>
    <row r="23" spans="1:20">
      <c r="A23" s="4">
        <v>3</v>
      </c>
      <c r="B23" s="3" t="s">
        <v>175</v>
      </c>
      <c r="C23" s="4" t="s">
        <v>200</v>
      </c>
      <c r="D23" s="6">
        <v>2.17</v>
      </c>
      <c r="E23" s="5">
        <f>K12</f>
        <v>1962.0000000000002</v>
      </c>
      <c r="F23" s="5">
        <f t="shared" si="4"/>
        <v>4257.54</v>
      </c>
      <c r="H23" s="82" t="s">
        <v>205</v>
      </c>
      <c r="I23" s="200">
        <v>1</v>
      </c>
      <c r="J23" s="4">
        <v>3.05</v>
      </c>
      <c r="K23" s="83">
        <f t="shared" si="0"/>
        <v>0.32786885245901642</v>
      </c>
      <c r="L23" s="83">
        <f t="shared" si="1"/>
        <v>0.25901639344262301</v>
      </c>
      <c r="M23" s="4" t="s">
        <v>204</v>
      </c>
      <c r="O23" s="82"/>
      <c r="P23" s="4"/>
      <c r="Q23" s="83">
        <f t="shared" si="2"/>
        <v>0.32786885245901642</v>
      </c>
      <c r="R23" s="83">
        <f t="shared" si="3"/>
        <v>0.25901639344262301</v>
      </c>
      <c r="S23" s="4"/>
    </row>
    <row r="24" spans="1:20">
      <c r="A24" s="4"/>
      <c r="B24" s="3"/>
      <c r="C24" s="3"/>
      <c r="D24" s="382" t="s">
        <v>206</v>
      </c>
      <c r="E24" s="382"/>
      <c r="F24" s="198">
        <f>SUM(F21:F23)</f>
        <v>6184.66</v>
      </c>
      <c r="H24" s="82" t="s">
        <v>207</v>
      </c>
      <c r="I24" s="291">
        <v>950</v>
      </c>
      <c r="J24" s="274">
        <v>1</v>
      </c>
      <c r="K24" s="83">
        <f t="shared" si="0"/>
        <v>950</v>
      </c>
      <c r="L24" s="83">
        <f t="shared" si="1"/>
        <v>750.5</v>
      </c>
      <c r="M24" s="4" t="s">
        <v>204</v>
      </c>
      <c r="O24" s="82"/>
      <c r="P24" s="4"/>
      <c r="Q24" s="83">
        <f t="shared" si="2"/>
        <v>950</v>
      </c>
      <c r="R24" s="83">
        <f t="shared" si="3"/>
        <v>750.5</v>
      </c>
      <c r="S24" s="4"/>
    </row>
    <row r="25" spans="1:20" ht="13.5" thickBot="1">
      <c r="H25" s="82" t="s">
        <v>208</v>
      </c>
      <c r="I25" s="200">
        <v>2730</v>
      </c>
      <c r="J25" s="4">
        <v>1</v>
      </c>
      <c r="K25" s="83">
        <f t="shared" si="0"/>
        <v>2730</v>
      </c>
      <c r="L25" s="83">
        <f t="shared" si="1"/>
        <v>2156.7000000000003</v>
      </c>
      <c r="M25" s="4"/>
      <c r="O25" s="82"/>
      <c r="P25" s="4"/>
      <c r="Q25" s="83">
        <f t="shared" si="2"/>
        <v>2730</v>
      </c>
      <c r="R25" s="83">
        <f t="shared" si="3"/>
        <v>2156.7000000000003</v>
      </c>
      <c r="S25" s="4"/>
    </row>
    <row r="26" spans="1:20" ht="13.5" thickBot="1">
      <c r="A26" s="9"/>
      <c r="B26" s="10" t="s">
        <v>209</v>
      </c>
      <c r="C26" s="10"/>
      <c r="D26" s="11" t="s">
        <v>210</v>
      </c>
      <c r="E26" s="10"/>
      <c r="F26" s="88">
        <f>SUM(F24+F19+F13)</f>
        <v>69272.032999999996</v>
      </c>
      <c r="H26" s="82" t="s">
        <v>211</v>
      </c>
      <c r="I26" s="201">
        <v>1627</v>
      </c>
      <c r="J26" s="84">
        <v>3.5</v>
      </c>
      <c r="K26" s="83">
        <f t="shared" si="0"/>
        <v>464.85714285714283</v>
      </c>
      <c r="L26" s="83">
        <f t="shared" si="1"/>
        <v>367.23714285714283</v>
      </c>
      <c r="M26" s="4" t="s">
        <v>204</v>
      </c>
      <c r="O26" s="82"/>
      <c r="P26" s="4"/>
      <c r="Q26" s="83">
        <f t="shared" si="2"/>
        <v>464.85714285714283</v>
      </c>
      <c r="R26" s="83">
        <f t="shared" si="3"/>
        <v>367.23714285714283</v>
      </c>
      <c r="S26" s="4"/>
    </row>
    <row r="27" spans="1:20">
      <c r="H27" s="82" t="s">
        <v>212</v>
      </c>
      <c r="I27" s="200">
        <v>3320</v>
      </c>
      <c r="J27" s="4">
        <v>1</v>
      </c>
      <c r="K27" s="83">
        <f t="shared" si="0"/>
        <v>3320</v>
      </c>
      <c r="L27" s="83">
        <f t="shared" si="1"/>
        <v>2622.8</v>
      </c>
      <c r="M27" s="4" t="s">
        <v>202</v>
      </c>
      <c r="O27" s="82"/>
      <c r="P27" s="4"/>
      <c r="Q27" s="83">
        <f t="shared" si="2"/>
        <v>3320</v>
      </c>
      <c r="R27" s="83">
        <f t="shared" si="3"/>
        <v>2622.8</v>
      </c>
      <c r="S27" s="4"/>
    </row>
    <row r="28" spans="1:20">
      <c r="A28" s="319" t="s">
        <v>154</v>
      </c>
      <c r="B28" s="319"/>
      <c r="C28" s="319"/>
      <c r="D28" s="319"/>
      <c r="E28" s="319"/>
      <c r="H28" s="92" t="s">
        <v>213</v>
      </c>
      <c r="I28" s="200">
        <v>4995</v>
      </c>
      <c r="J28" s="4">
        <v>1</v>
      </c>
      <c r="K28" s="83">
        <f t="shared" si="0"/>
        <v>4995</v>
      </c>
      <c r="L28" s="83">
        <f t="shared" si="1"/>
        <v>3946.05</v>
      </c>
      <c r="M28" s="4" t="s">
        <v>202</v>
      </c>
      <c r="O28" s="92"/>
      <c r="P28" s="4"/>
      <c r="Q28" s="83">
        <f t="shared" si="2"/>
        <v>4995</v>
      </c>
      <c r="R28" s="83">
        <f t="shared" si="3"/>
        <v>3946.05</v>
      </c>
      <c r="S28" s="4"/>
    </row>
    <row r="29" spans="1:20">
      <c r="A29" s="20"/>
      <c r="B29" s="20"/>
      <c r="C29" s="20"/>
      <c r="D29" s="20"/>
      <c r="E29" s="20"/>
      <c r="H29" s="92" t="s">
        <v>214</v>
      </c>
      <c r="I29" s="200">
        <v>7893.91</v>
      </c>
      <c r="J29" s="4">
        <v>7.4</v>
      </c>
      <c r="K29" s="83">
        <f t="shared" si="0"/>
        <v>1066.7445945945944</v>
      </c>
      <c r="L29" s="83">
        <f t="shared" si="1"/>
        <v>842.72822972972961</v>
      </c>
      <c r="M29" s="4" t="s">
        <v>202</v>
      </c>
      <c r="O29" s="92"/>
      <c r="P29" s="4"/>
      <c r="Q29" s="83">
        <f t="shared" si="2"/>
        <v>1066.7445945945944</v>
      </c>
      <c r="R29" s="83">
        <f t="shared" si="3"/>
        <v>842.72822972972961</v>
      </c>
      <c r="S29" s="4"/>
    </row>
    <row r="30" spans="1:20">
      <c r="A30" s="219" t="s">
        <v>155</v>
      </c>
      <c r="B30" s="219"/>
      <c r="C30" s="219" t="s">
        <v>156</v>
      </c>
      <c r="D30" s="220"/>
      <c r="E30" s="219"/>
      <c r="F30" s="221"/>
      <c r="H30" s="92" t="s">
        <v>215</v>
      </c>
      <c r="I30" s="200">
        <v>5074.6499999999996</v>
      </c>
      <c r="J30" s="4">
        <v>4.74</v>
      </c>
      <c r="K30" s="83">
        <f t="shared" si="0"/>
        <v>1070.6012658227846</v>
      </c>
      <c r="L30" s="83">
        <f t="shared" si="1"/>
        <v>845.77499999999986</v>
      </c>
      <c r="M30" s="4" t="s">
        <v>202</v>
      </c>
      <c r="O30" s="92"/>
      <c r="P30" s="4"/>
      <c r="Q30" s="83">
        <f t="shared" si="2"/>
        <v>1070.6012658227846</v>
      </c>
      <c r="R30" s="83">
        <f t="shared" si="3"/>
        <v>845.77499999999986</v>
      </c>
      <c r="S30" s="4"/>
    </row>
    <row r="31" spans="1:20">
      <c r="A31" s="222">
        <f>+'IPV VIVIENDA'!A11</f>
        <v>2</v>
      </c>
      <c r="B31" s="429" t="str">
        <f>+'IPV VIVIENDA'!B11</f>
        <v>Excavaciónes, explanación y/o retiro de material proveniente de exc p/fund</v>
      </c>
      <c r="C31" s="222" t="str">
        <f>+'IPV VIVIENDA'!C11</f>
        <v>m3</v>
      </c>
      <c r="D31" s="252" t="s">
        <v>157</v>
      </c>
      <c r="E31" s="253"/>
      <c r="F31" s="219"/>
      <c r="H31" s="82" t="s">
        <v>216</v>
      </c>
      <c r="I31" s="201" t="s">
        <v>217</v>
      </c>
      <c r="J31" s="84">
        <v>1</v>
      </c>
      <c r="K31" s="83" t="e">
        <f t="shared" si="0"/>
        <v>#VALUE!</v>
      </c>
      <c r="L31" s="83" t="e">
        <f t="shared" si="1"/>
        <v>#VALUE!</v>
      </c>
      <c r="M31" s="4" t="s">
        <v>15</v>
      </c>
      <c r="O31" s="82"/>
      <c r="P31" s="4"/>
      <c r="Q31" s="83" t="e">
        <f t="shared" si="2"/>
        <v>#VALUE!</v>
      </c>
      <c r="R31" s="83" t="e">
        <f t="shared" si="3"/>
        <v>#VALUE!</v>
      </c>
      <c r="S31" s="4"/>
    </row>
    <row r="32" spans="1:20">
      <c r="A32" s="219"/>
      <c r="B32" s="430"/>
      <c r="C32" s="219"/>
      <c r="D32" s="220"/>
      <c r="E32" s="219"/>
      <c r="F32" s="219"/>
      <c r="H32" s="82" t="s">
        <v>218</v>
      </c>
      <c r="I32" s="200">
        <v>15000</v>
      </c>
      <c r="J32" s="4">
        <v>10</v>
      </c>
      <c r="K32" s="83">
        <f t="shared" si="0"/>
        <v>1500</v>
      </c>
      <c r="L32" s="83">
        <f t="shared" si="1"/>
        <v>1185</v>
      </c>
      <c r="M32" s="4"/>
      <c r="O32" s="82"/>
      <c r="P32" s="84"/>
      <c r="Q32" s="83">
        <f t="shared" si="2"/>
        <v>1500</v>
      </c>
      <c r="R32" s="83">
        <f t="shared" si="3"/>
        <v>1185</v>
      </c>
      <c r="S32" s="4"/>
    </row>
    <row r="33" spans="1:20">
      <c r="A33" s="418" t="s">
        <v>158</v>
      </c>
      <c r="B33" s="418" t="s">
        <v>159</v>
      </c>
      <c r="C33" s="418" t="s">
        <v>160</v>
      </c>
      <c r="D33" s="426" t="s">
        <v>161</v>
      </c>
      <c r="E33" s="423" t="s">
        <v>162</v>
      </c>
      <c r="F33" s="423" t="s">
        <v>163</v>
      </c>
      <c r="H33" s="92" t="s">
        <v>219</v>
      </c>
      <c r="I33" s="200">
        <v>35569</v>
      </c>
      <c r="J33" s="4">
        <v>21.6</v>
      </c>
      <c r="K33" s="83">
        <f t="shared" si="0"/>
        <v>1646.7129629629628</v>
      </c>
      <c r="L33" s="83">
        <f t="shared" si="1"/>
        <v>1300.9032407407408</v>
      </c>
      <c r="M33" s="4" t="s">
        <v>15</v>
      </c>
      <c r="O33" s="92"/>
      <c r="P33" s="4"/>
      <c r="Q33" s="83">
        <f t="shared" si="2"/>
        <v>1646.7129629629628</v>
      </c>
      <c r="R33" s="83">
        <f t="shared" si="3"/>
        <v>1300.9032407407408</v>
      </c>
      <c r="S33" s="4"/>
    </row>
    <row r="34" spans="1:20">
      <c r="A34" s="418"/>
      <c r="B34" s="418"/>
      <c r="C34" s="418"/>
      <c r="D34" s="426"/>
      <c r="E34" s="423"/>
      <c r="F34" s="423"/>
      <c r="H34" s="92" t="s">
        <v>220</v>
      </c>
      <c r="I34" s="200">
        <v>600</v>
      </c>
      <c r="J34" s="4">
        <v>1</v>
      </c>
      <c r="K34" s="83">
        <f t="shared" si="0"/>
        <v>600</v>
      </c>
      <c r="L34" s="83">
        <f t="shared" si="1"/>
        <v>474</v>
      </c>
      <c r="M34" s="4" t="s">
        <v>221</v>
      </c>
      <c r="O34" s="92"/>
      <c r="P34" s="4"/>
      <c r="Q34" s="83">
        <f t="shared" si="2"/>
        <v>600</v>
      </c>
      <c r="R34" s="83">
        <f t="shared" si="3"/>
        <v>474</v>
      </c>
      <c r="S34" s="4"/>
    </row>
    <row r="35" spans="1:20">
      <c r="A35" s="223" t="s">
        <v>169</v>
      </c>
      <c r="B35" s="422" t="s">
        <v>170</v>
      </c>
      <c r="C35" s="422"/>
      <c r="D35" s="422"/>
      <c r="E35" s="422"/>
      <c r="F35" s="422"/>
      <c r="H35" s="82" t="s">
        <v>222</v>
      </c>
      <c r="I35" s="200">
        <v>1276</v>
      </c>
      <c r="J35" s="4">
        <v>25</v>
      </c>
      <c r="K35" s="83">
        <f t="shared" si="0"/>
        <v>51.04</v>
      </c>
      <c r="L35" s="83">
        <f t="shared" si="1"/>
        <v>40.321600000000004</v>
      </c>
      <c r="M35" s="4" t="s">
        <v>202</v>
      </c>
      <c r="O35" s="82"/>
      <c r="P35" s="4"/>
      <c r="Q35" s="83">
        <f t="shared" si="2"/>
        <v>51.04</v>
      </c>
      <c r="R35" s="83">
        <f t="shared" si="3"/>
        <v>40.321600000000004</v>
      </c>
      <c r="S35" s="4"/>
    </row>
    <row r="36" spans="1:20">
      <c r="A36" s="223">
        <v>1</v>
      </c>
      <c r="B36" s="224" t="s">
        <v>172</v>
      </c>
      <c r="C36" s="223" t="s">
        <v>173</v>
      </c>
      <c r="D36" s="225">
        <f>SUM(D44:D46)</f>
        <v>3.2</v>
      </c>
      <c r="E36" s="226">
        <f>0.05*F47</f>
        <v>337.90000000000009</v>
      </c>
      <c r="F36" s="226">
        <f>E36*D36</f>
        <v>1081.2800000000004</v>
      </c>
      <c r="H36" s="82" t="s">
        <v>223</v>
      </c>
      <c r="I36" s="200">
        <v>900</v>
      </c>
      <c r="J36" s="4">
        <v>1</v>
      </c>
      <c r="K36" s="83">
        <f t="shared" si="0"/>
        <v>900</v>
      </c>
      <c r="L36" s="83">
        <f t="shared" si="1"/>
        <v>711</v>
      </c>
      <c r="M36" s="4" t="s">
        <v>221</v>
      </c>
      <c r="O36" s="82"/>
      <c r="P36" s="4"/>
      <c r="Q36" s="83">
        <f t="shared" si="2"/>
        <v>900</v>
      </c>
      <c r="R36" s="83">
        <f t="shared" si="3"/>
        <v>711</v>
      </c>
      <c r="S36" s="4"/>
    </row>
    <row r="37" spans="1:20">
      <c r="A37" s="223"/>
      <c r="B37" s="224"/>
      <c r="C37" s="223"/>
      <c r="D37" s="225"/>
      <c r="E37" s="226"/>
      <c r="F37" s="227">
        <f>F36</f>
        <v>1081.2800000000004</v>
      </c>
      <c r="H37" s="82" t="s">
        <v>224</v>
      </c>
      <c r="I37" s="200">
        <v>10390</v>
      </c>
      <c r="J37" s="4">
        <v>30</v>
      </c>
      <c r="K37" s="83">
        <f t="shared" si="0"/>
        <v>346.33333333333331</v>
      </c>
      <c r="L37" s="83">
        <f t="shared" si="1"/>
        <v>273.60333333333335</v>
      </c>
      <c r="M37" s="4" t="s">
        <v>202</v>
      </c>
      <c r="N37" s="1" t="s">
        <v>225</v>
      </c>
      <c r="O37" s="82"/>
      <c r="P37" s="4"/>
      <c r="Q37" s="83">
        <f t="shared" si="2"/>
        <v>346.33333333333331</v>
      </c>
      <c r="R37" s="83">
        <f t="shared" si="3"/>
        <v>273.60333333333335</v>
      </c>
      <c r="S37" s="4"/>
      <c r="T37" s="1" t="s">
        <v>225</v>
      </c>
    </row>
    <row r="38" spans="1:20">
      <c r="A38" s="223"/>
      <c r="B38" s="224"/>
      <c r="C38" s="224"/>
      <c r="D38" s="422" t="s">
        <v>176</v>
      </c>
      <c r="E38" s="422"/>
      <c r="F38" s="227"/>
      <c r="H38" s="82" t="s">
        <v>226</v>
      </c>
      <c r="I38" s="200">
        <v>3000</v>
      </c>
      <c r="J38" s="4">
        <v>1</v>
      </c>
      <c r="K38" s="83">
        <f t="shared" si="0"/>
        <v>3000</v>
      </c>
      <c r="L38" s="83">
        <f t="shared" si="1"/>
        <v>2370</v>
      </c>
      <c r="M38" s="4"/>
      <c r="O38" s="82"/>
      <c r="P38" s="4"/>
      <c r="Q38" s="83">
        <f t="shared" si="2"/>
        <v>3000</v>
      </c>
      <c r="R38" s="83">
        <f t="shared" si="3"/>
        <v>2370</v>
      </c>
      <c r="S38" s="4"/>
    </row>
    <row r="39" spans="1:20">
      <c r="A39" s="223" t="s">
        <v>179</v>
      </c>
      <c r="B39" s="422" t="s">
        <v>180</v>
      </c>
      <c r="C39" s="422"/>
      <c r="D39" s="422"/>
      <c r="E39" s="422"/>
      <c r="F39" s="422"/>
      <c r="H39" s="92" t="s">
        <v>227</v>
      </c>
      <c r="I39" s="200">
        <v>4415</v>
      </c>
      <c r="J39" s="4">
        <v>1</v>
      </c>
      <c r="K39" s="83">
        <f t="shared" si="0"/>
        <v>4415</v>
      </c>
      <c r="L39" s="83">
        <f t="shared" si="1"/>
        <v>3487.8500000000004</v>
      </c>
      <c r="M39" s="4" t="s">
        <v>228</v>
      </c>
      <c r="O39" s="92"/>
      <c r="P39" s="4"/>
      <c r="Q39" s="83">
        <f t="shared" si="2"/>
        <v>4415</v>
      </c>
      <c r="R39" s="83">
        <f t="shared" si="3"/>
        <v>3487.8500000000004</v>
      </c>
      <c r="S39" s="4"/>
    </row>
    <row r="40" spans="1:20">
      <c r="A40" s="223">
        <v>1</v>
      </c>
      <c r="B40" s="224"/>
      <c r="C40" s="223"/>
      <c r="D40" s="225"/>
      <c r="E40" s="226"/>
      <c r="F40" s="226"/>
      <c r="H40" s="92" t="s">
        <v>229</v>
      </c>
      <c r="I40" s="200">
        <v>16095</v>
      </c>
      <c r="J40" s="4">
        <v>4</v>
      </c>
      <c r="K40" s="83">
        <f t="shared" si="0"/>
        <v>4023.75</v>
      </c>
      <c r="L40" s="83">
        <f t="shared" si="1"/>
        <v>3178.7625000000003</v>
      </c>
      <c r="M40" s="4" t="s">
        <v>230</v>
      </c>
      <c r="O40" s="92"/>
      <c r="P40" s="4"/>
      <c r="Q40" s="83">
        <f t="shared" si="2"/>
        <v>4023.75</v>
      </c>
      <c r="R40" s="83">
        <f t="shared" si="3"/>
        <v>3178.7625000000003</v>
      </c>
      <c r="S40" s="4"/>
    </row>
    <row r="41" spans="1:20">
      <c r="A41" s="223">
        <v>3</v>
      </c>
      <c r="B41" s="224"/>
      <c r="C41" s="223"/>
      <c r="D41" s="225"/>
      <c r="E41" s="226"/>
      <c r="F41" s="226"/>
      <c r="H41" s="82" t="s">
        <v>231</v>
      </c>
      <c r="I41" s="200">
        <v>3835</v>
      </c>
      <c r="J41" s="4">
        <v>3.6</v>
      </c>
      <c r="K41" s="83">
        <f t="shared" si="0"/>
        <v>1065.2777777777778</v>
      </c>
      <c r="L41" s="83">
        <f t="shared" si="1"/>
        <v>841.56944444444457</v>
      </c>
      <c r="M41" s="4" t="s">
        <v>230</v>
      </c>
      <c r="O41" s="82"/>
      <c r="P41" s="4"/>
      <c r="Q41" s="83">
        <f t="shared" si="2"/>
        <v>1065.2777777777778</v>
      </c>
      <c r="R41" s="83">
        <f t="shared" si="3"/>
        <v>841.56944444444457</v>
      </c>
      <c r="S41" s="4"/>
    </row>
    <row r="42" spans="1:20">
      <c r="A42" s="223"/>
      <c r="B42" s="224"/>
      <c r="C42" s="224"/>
      <c r="D42" s="422" t="s">
        <v>195</v>
      </c>
      <c r="E42" s="422"/>
      <c r="F42" s="226"/>
      <c r="H42" s="92" t="s">
        <v>232</v>
      </c>
      <c r="I42" s="200">
        <v>16055</v>
      </c>
      <c r="J42" s="4">
        <v>20</v>
      </c>
      <c r="K42" s="83">
        <f t="shared" si="0"/>
        <v>802.75</v>
      </c>
      <c r="L42" s="83">
        <f t="shared" si="1"/>
        <v>634.17250000000001</v>
      </c>
      <c r="M42" s="4" t="s">
        <v>230</v>
      </c>
      <c r="O42" s="92"/>
      <c r="P42" s="4"/>
      <c r="Q42" s="83">
        <f t="shared" si="2"/>
        <v>802.75</v>
      </c>
      <c r="R42" s="83">
        <f t="shared" si="3"/>
        <v>634.17250000000001</v>
      </c>
      <c r="S42" s="4"/>
    </row>
    <row r="43" spans="1:20">
      <c r="A43" s="223" t="s">
        <v>197</v>
      </c>
      <c r="B43" s="422" t="s">
        <v>164</v>
      </c>
      <c r="C43" s="422"/>
      <c r="D43" s="422"/>
      <c r="E43" s="422"/>
      <c r="F43" s="422"/>
      <c r="H43" s="92" t="s">
        <v>233</v>
      </c>
      <c r="I43" s="200">
        <v>26697</v>
      </c>
      <c r="J43" s="4">
        <v>20</v>
      </c>
      <c r="K43" s="83">
        <f t="shared" si="0"/>
        <v>1334.85</v>
      </c>
      <c r="L43" s="83">
        <f t="shared" si="1"/>
        <v>1054.5315000000001</v>
      </c>
      <c r="M43" s="4" t="s">
        <v>228</v>
      </c>
      <c r="O43" s="92"/>
      <c r="P43" s="4"/>
      <c r="Q43" s="83">
        <f t="shared" si="2"/>
        <v>1334.85</v>
      </c>
      <c r="R43" s="83">
        <f t="shared" si="3"/>
        <v>1054.5315000000001</v>
      </c>
      <c r="S43" s="4"/>
    </row>
    <row r="44" spans="1:20">
      <c r="A44" s="223">
        <v>1</v>
      </c>
      <c r="B44" s="224" t="s">
        <v>168</v>
      </c>
      <c r="C44" s="223" t="s">
        <v>200</v>
      </c>
      <c r="D44" s="225">
        <v>0.2</v>
      </c>
      <c r="E44" s="226">
        <f>K9</f>
        <v>4360</v>
      </c>
      <c r="F44" s="226">
        <f>D44*E44</f>
        <v>872</v>
      </c>
      <c r="H44" s="92" t="s">
        <v>234</v>
      </c>
      <c r="I44" s="201">
        <v>0</v>
      </c>
      <c r="J44" s="84">
        <v>1</v>
      </c>
      <c r="K44" s="83">
        <f t="shared" si="0"/>
        <v>0</v>
      </c>
      <c r="L44" s="83">
        <f t="shared" si="1"/>
        <v>0</v>
      </c>
      <c r="M44" s="4"/>
      <c r="O44" s="92"/>
      <c r="P44" s="4"/>
      <c r="Q44" s="83">
        <f t="shared" si="2"/>
        <v>0</v>
      </c>
      <c r="R44" s="83">
        <f t="shared" si="3"/>
        <v>0</v>
      </c>
      <c r="S44" s="4"/>
    </row>
    <row r="45" spans="1:20">
      <c r="A45" s="223">
        <v>2</v>
      </c>
      <c r="B45" s="224" t="s">
        <v>171</v>
      </c>
      <c r="C45" s="223" t="s">
        <v>200</v>
      </c>
      <c r="D45" s="225">
        <v>0</v>
      </c>
      <c r="E45" s="226">
        <f>K10</f>
        <v>3706.0000000000005</v>
      </c>
      <c r="F45" s="226">
        <f t="shared" ref="F45:F46" si="5">D45*E45</f>
        <v>0</v>
      </c>
      <c r="H45" s="92" t="s">
        <v>235</v>
      </c>
      <c r="I45" s="200">
        <v>1260</v>
      </c>
      <c r="J45" s="4">
        <v>120</v>
      </c>
      <c r="K45" s="83">
        <f t="shared" si="0"/>
        <v>10.5</v>
      </c>
      <c r="L45" s="83">
        <f t="shared" si="1"/>
        <v>8.2949999999999999</v>
      </c>
      <c r="M45" s="4" t="s">
        <v>236</v>
      </c>
      <c r="O45" s="92"/>
      <c r="P45" s="87"/>
      <c r="Q45" s="83">
        <f t="shared" si="2"/>
        <v>10.5</v>
      </c>
      <c r="R45" s="83">
        <f t="shared" si="3"/>
        <v>8.2949999999999999</v>
      </c>
      <c r="S45" s="4"/>
    </row>
    <row r="46" spans="1:20">
      <c r="A46" s="223">
        <v>3</v>
      </c>
      <c r="B46" s="224" t="s">
        <v>175</v>
      </c>
      <c r="C46" s="223" t="s">
        <v>200</v>
      </c>
      <c r="D46" s="225">
        <v>3</v>
      </c>
      <c r="E46" s="226">
        <f>K12</f>
        <v>1962.0000000000002</v>
      </c>
      <c r="F46" s="226">
        <f t="shared" si="5"/>
        <v>5886.0000000000009</v>
      </c>
      <c r="H46" s="82" t="s">
        <v>237</v>
      </c>
      <c r="I46" s="200">
        <v>14305</v>
      </c>
      <c r="J46" s="4">
        <v>20</v>
      </c>
      <c r="K46" s="83">
        <f t="shared" si="0"/>
        <v>715.25</v>
      </c>
      <c r="L46" s="83">
        <f t="shared" si="1"/>
        <v>565.04750000000001</v>
      </c>
      <c r="M46" s="4" t="s">
        <v>228</v>
      </c>
      <c r="O46" s="82"/>
      <c r="P46" s="4"/>
      <c r="Q46" s="83">
        <f t="shared" si="2"/>
        <v>715.25</v>
      </c>
      <c r="R46" s="83">
        <f t="shared" si="3"/>
        <v>565.04750000000001</v>
      </c>
      <c r="S46" s="4"/>
    </row>
    <row r="47" spans="1:20">
      <c r="A47" s="223"/>
      <c r="B47" s="224"/>
      <c r="C47" s="224"/>
      <c r="D47" s="422" t="s">
        <v>206</v>
      </c>
      <c r="E47" s="422"/>
      <c r="F47" s="227">
        <f>SUM(F44:F46)</f>
        <v>6758.0000000000009</v>
      </c>
      <c r="H47" s="82" t="s">
        <v>238</v>
      </c>
      <c r="I47" s="200">
        <v>350</v>
      </c>
      <c r="J47" s="4">
        <v>1</v>
      </c>
      <c r="K47" s="83">
        <f t="shared" si="0"/>
        <v>350</v>
      </c>
      <c r="L47" s="83">
        <f t="shared" si="1"/>
        <v>276.5</v>
      </c>
      <c r="M47" s="4" t="s">
        <v>221</v>
      </c>
      <c r="O47" s="82"/>
      <c r="P47" s="4"/>
      <c r="Q47" s="83">
        <f t="shared" si="2"/>
        <v>350</v>
      </c>
      <c r="R47" s="83">
        <f t="shared" si="3"/>
        <v>276.5</v>
      </c>
      <c r="S47" s="4"/>
    </row>
    <row r="48" spans="1:20" ht="13.5" thickBot="1">
      <c r="A48" s="219"/>
      <c r="B48" s="219"/>
      <c r="C48" s="219"/>
      <c r="D48" s="220"/>
      <c r="E48" s="219"/>
      <c r="F48" s="219"/>
      <c r="H48" s="92" t="s">
        <v>239</v>
      </c>
      <c r="I48" s="200">
        <v>19560</v>
      </c>
      <c r="J48" s="4">
        <v>25</v>
      </c>
      <c r="K48" s="83">
        <f t="shared" si="0"/>
        <v>782.4</v>
      </c>
      <c r="L48" s="83">
        <f t="shared" si="1"/>
        <v>618.096</v>
      </c>
      <c r="M48" s="4" t="s">
        <v>240</v>
      </c>
      <c r="O48" s="92"/>
      <c r="P48" s="4"/>
      <c r="Q48" s="83">
        <f t="shared" si="2"/>
        <v>782.4</v>
      </c>
      <c r="R48" s="83">
        <f t="shared" si="3"/>
        <v>618.096</v>
      </c>
      <c r="S48" s="4"/>
    </row>
    <row r="49" spans="1:19" ht="13.5" thickBot="1">
      <c r="A49" s="228"/>
      <c r="B49" s="229" t="s">
        <v>209</v>
      </c>
      <c r="C49" s="229"/>
      <c r="D49" s="230" t="s">
        <v>210</v>
      </c>
      <c r="E49" s="229"/>
      <c r="F49" s="231">
        <v>0</v>
      </c>
      <c r="H49" s="82" t="s">
        <v>241</v>
      </c>
      <c r="I49" s="200">
        <v>10465</v>
      </c>
      <c r="J49" s="4">
        <v>1</v>
      </c>
      <c r="K49" s="83">
        <f t="shared" si="0"/>
        <v>10465</v>
      </c>
      <c r="L49" s="83">
        <f t="shared" si="1"/>
        <v>8267.35</v>
      </c>
      <c r="M49" s="4" t="s">
        <v>15</v>
      </c>
      <c r="O49" s="82"/>
      <c r="P49" s="4"/>
      <c r="Q49" s="83">
        <f t="shared" si="2"/>
        <v>10465</v>
      </c>
      <c r="R49" s="83">
        <f t="shared" si="3"/>
        <v>8267.35</v>
      </c>
      <c r="S49" s="4"/>
    </row>
    <row r="50" spans="1:19">
      <c r="A50" s="219"/>
      <c r="B50" s="219"/>
      <c r="C50" s="219"/>
      <c r="D50" s="220"/>
      <c r="E50" s="219"/>
      <c r="F50" s="219"/>
      <c r="H50" s="82" t="s">
        <v>242</v>
      </c>
      <c r="I50" s="200">
        <v>330</v>
      </c>
      <c r="J50" s="4">
        <v>1</v>
      </c>
      <c r="K50" s="83">
        <f t="shared" si="0"/>
        <v>330</v>
      </c>
      <c r="L50" s="83">
        <f t="shared" si="1"/>
        <v>260.7</v>
      </c>
      <c r="M50" s="4" t="s">
        <v>221</v>
      </c>
      <c r="O50" s="82"/>
      <c r="P50" s="4"/>
      <c r="Q50" s="83">
        <f t="shared" si="2"/>
        <v>330</v>
      </c>
      <c r="R50" s="83">
        <f t="shared" si="3"/>
        <v>260.7</v>
      </c>
      <c r="S50" s="4"/>
    </row>
    <row r="51" spans="1:19">
      <c r="A51" s="319" t="s">
        <v>154</v>
      </c>
      <c r="B51" s="319"/>
      <c r="C51" s="319"/>
      <c r="D51" s="319"/>
      <c r="E51" s="319"/>
      <c r="F51" s="16"/>
      <c r="H51" s="92" t="s">
        <v>243</v>
      </c>
      <c r="I51" s="200">
        <v>0</v>
      </c>
      <c r="J51" s="4">
        <v>1</v>
      </c>
      <c r="K51" s="83">
        <f t="shared" si="0"/>
        <v>0</v>
      </c>
      <c r="L51" s="83">
        <f t="shared" si="1"/>
        <v>0</v>
      </c>
      <c r="M51" s="4" t="s">
        <v>202</v>
      </c>
      <c r="O51" s="92"/>
      <c r="P51" s="4"/>
      <c r="Q51" s="83">
        <f t="shared" si="2"/>
        <v>0</v>
      </c>
      <c r="R51" s="83">
        <f t="shared" si="3"/>
        <v>0</v>
      </c>
      <c r="S51" s="4"/>
    </row>
    <row r="52" spans="1:19">
      <c r="H52" s="82" t="s">
        <v>244</v>
      </c>
      <c r="I52" s="200">
        <v>27295</v>
      </c>
      <c r="J52" s="4">
        <v>40</v>
      </c>
      <c r="K52" s="83">
        <f t="shared" si="0"/>
        <v>682.375</v>
      </c>
      <c r="L52" s="83">
        <f t="shared" si="1"/>
        <v>539.07625000000007</v>
      </c>
      <c r="M52" s="4" t="s">
        <v>202</v>
      </c>
      <c r="O52" s="82"/>
      <c r="P52" s="4"/>
      <c r="Q52" s="83">
        <f t="shared" si="2"/>
        <v>682.375</v>
      </c>
      <c r="R52" s="83">
        <f t="shared" si="3"/>
        <v>539.07625000000007</v>
      </c>
      <c r="S52" s="4"/>
    </row>
    <row r="53" spans="1:19">
      <c r="A53" s="1" t="s">
        <v>155</v>
      </c>
      <c r="C53" s="1" t="s">
        <v>156</v>
      </c>
      <c r="F53" s="16"/>
      <c r="H53" s="82" t="s">
        <v>245</v>
      </c>
      <c r="I53" s="200">
        <v>1476</v>
      </c>
      <c r="J53" s="4">
        <v>5</v>
      </c>
      <c r="K53" s="83">
        <f t="shared" si="0"/>
        <v>295.2</v>
      </c>
      <c r="L53" s="83">
        <f t="shared" si="1"/>
        <v>233.208</v>
      </c>
      <c r="M53" s="4" t="s">
        <v>240</v>
      </c>
      <c r="O53" s="82"/>
      <c r="P53" s="4"/>
      <c r="Q53" s="83">
        <f t="shared" si="2"/>
        <v>295.2</v>
      </c>
      <c r="R53" s="83">
        <f t="shared" si="3"/>
        <v>233.208</v>
      </c>
      <c r="S53" s="4"/>
    </row>
    <row r="54" spans="1:19">
      <c r="A54" s="18">
        <f>+'IPV VIVIENDA'!A12</f>
        <v>3</v>
      </c>
      <c r="B54" s="18" t="str">
        <f>+'IPV VIVIENDA'!B12</f>
        <v>Cimiento Hormigón Ciclópeo</v>
      </c>
      <c r="C54" s="18" t="str">
        <f>+'IPV VIVIENDA'!C12</f>
        <v>m3</v>
      </c>
      <c r="D54" s="252" t="s">
        <v>157</v>
      </c>
      <c r="E54" s="253">
        <v>10.36</v>
      </c>
      <c r="H54" s="82" t="s">
        <v>246</v>
      </c>
      <c r="I54" s="200">
        <v>1276</v>
      </c>
      <c r="J54" s="4">
        <v>1</v>
      </c>
      <c r="K54" s="83">
        <f t="shared" si="0"/>
        <v>1276</v>
      </c>
      <c r="L54" s="83">
        <f t="shared" si="1"/>
        <v>1008.0400000000001</v>
      </c>
      <c r="M54" s="4" t="s">
        <v>202</v>
      </c>
      <c r="O54" s="82"/>
      <c r="P54" s="4"/>
      <c r="Q54" s="83">
        <f t="shared" si="2"/>
        <v>1276</v>
      </c>
      <c r="R54" s="83">
        <f t="shared" si="3"/>
        <v>1008.0400000000001</v>
      </c>
      <c r="S54" s="4"/>
    </row>
    <row r="55" spans="1:19">
      <c r="A55" s="18"/>
      <c r="B55" s="18"/>
      <c r="C55" s="18"/>
      <c r="D55" s="21"/>
      <c r="H55" s="3" t="s">
        <v>247</v>
      </c>
      <c r="I55" s="200">
        <v>1554</v>
      </c>
      <c r="J55" s="4">
        <v>10</v>
      </c>
      <c r="K55" s="83">
        <f t="shared" si="0"/>
        <v>155.4</v>
      </c>
      <c r="L55" s="83">
        <f t="shared" si="1"/>
        <v>122.76600000000001</v>
      </c>
      <c r="M55" s="4" t="s">
        <v>191</v>
      </c>
      <c r="P55" s="86"/>
      <c r="Q55" s="83">
        <f t="shared" si="2"/>
        <v>155.4</v>
      </c>
      <c r="R55" s="83">
        <f t="shared" si="3"/>
        <v>122.76600000000001</v>
      </c>
    </row>
    <row r="56" spans="1:19">
      <c r="A56" s="366" t="s">
        <v>158</v>
      </c>
      <c r="B56" s="366" t="s">
        <v>159</v>
      </c>
      <c r="C56" s="366" t="s">
        <v>160</v>
      </c>
      <c r="D56" s="377" t="s">
        <v>161</v>
      </c>
      <c r="E56" s="371" t="s">
        <v>162</v>
      </c>
      <c r="F56" s="374" t="s">
        <v>163</v>
      </c>
      <c r="H56" s="1" t="s">
        <v>241</v>
      </c>
      <c r="K56" s="85"/>
      <c r="L56" s="86"/>
    </row>
    <row r="57" spans="1:19">
      <c r="A57" s="366"/>
      <c r="B57" s="366"/>
      <c r="C57" s="366"/>
      <c r="D57" s="377"/>
      <c r="E57" s="371"/>
      <c r="F57" s="375"/>
    </row>
    <row r="58" spans="1:19">
      <c r="A58" s="4" t="s">
        <v>169</v>
      </c>
      <c r="B58" s="367" t="s">
        <v>170</v>
      </c>
      <c r="C58" s="367"/>
      <c r="D58" s="367"/>
      <c r="E58" s="367"/>
      <c r="F58" s="367"/>
    </row>
    <row r="59" spans="1:19">
      <c r="A59" s="4">
        <v>1</v>
      </c>
      <c r="B59" s="3" t="s">
        <v>172</v>
      </c>
      <c r="C59" s="4" t="s">
        <v>173</v>
      </c>
      <c r="D59" s="6">
        <f>SUM(D68:D70)</f>
        <v>57.48</v>
      </c>
      <c r="E59" s="5">
        <v>15</v>
      </c>
      <c r="F59" s="5">
        <f>D59*E59</f>
        <v>862.19999999999993</v>
      </c>
    </row>
    <row r="60" spans="1:19">
      <c r="A60" s="4"/>
      <c r="B60" s="3"/>
      <c r="C60" s="3"/>
      <c r="D60" s="367" t="s">
        <v>176</v>
      </c>
      <c r="E60" s="367"/>
      <c r="F60" s="7">
        <f>F59</f>
        <v>862.19999999999993</v>
      </c>
    </row>
    <row r="61" spans="1:19">
      <c r="A61" s="4" t="s">
        <v>179</v>
      </c>
      <c r="B61" s="367" t="s">
        <v>180</v>
      </c>
      <c r="C61" s="367"/>
      <c r="D61" s="367"/>
      <c r="E61" s="367"/>
      <c r="F61" s="367"/>
    </row>
    <row r="62" spans="1:19">
      <c r="A62" s="4"/>
      <c r="B62" s="19" t="s">
        <v>192</v>
      </c>
      <c r="C62" s="4" t="s">
        <v>248</v>
      </c>
      <c r="D62" s="22">
        <v>1864.8</v>
      </c>
      <c r="E62" s="5">
        <f>L17</f>
        <v>54.898837999999998</v>
      </c>
      <c r="F62" s="23">
        <f>D62*E62</f>
        <v>102375.3531024</v>
      </c>
    </row>
    <row r="63" spans="1:19">
      <c r="A63" s="4"/>
      <c r="B63" s="19" t="s">
        <v>194</v>
      </c>
      <c r="C63" s="4" t="s">
        <v>249</v>
      </c>
      <c r="D63" s="22">
        <v>3.2</v>
      </c>
      <c r="E63" s="5">
        <f>L18</f>
        <v>1580</v>
      </c>
      <c r="F63" s="23">
        <f t="shared" ref="F63:F65" si="6">D63*E63</f>
        <v>5056</v>
      </c>
    </row>
    <row r="64" spans="1:19">
      <c r="A64" s="4"/>
      <c r="B64" s="19" t="s">
        <v>198</v>
      </c>
      <c r="C64" s="4" t="s">
        <v>249</v>
      </c>
      <c r="D64" s="22">
        <v>6.4</v>
      </c>
      <c r="E64" s="5">
        <f>L20</f>
        <v>3839.4</v>
      </c>
      <c r="F64" s="23">
        <f t="shared" si="6"/>
        <v>24572.160000000003</v>
      </c>
    </row>
    <row r="65" spans="1:6">
      <c r="A65" s="4"/>
      <c r="B65" s="19" t="s">
        <v>201</v>
      </c>
      <c r="C65" s="4" t="s">
        <v>249</v>
      </c>
      <c r="D65" s="22">
        <v>3.1</v>
      </c>
      <c r="E65" s="5">
        <f>L21</f>
        <v>262.80666666666667</v>
      </c>
      <c r="F65" s="23">
        <f t="shared" si="6"/>
        <v>814.70066666666673</v>
      </c>
    </row>
    <row r="66" spans="1:6">
      <c r="A66" s="4"/>
      <c r="B66" s="3"/>
      <c r="C66" s="3"/>
      <c r="D66" s="367" t="s">
        <v>195</v>
      </c>
      <c r="E66" s="367"/>
      <c r="F66" s="5">
        <f>SUM(F62:F65)</f>
        <v>132818.21376906667</v>
      </c>
    </row>
    <row r="67" spans="1:6">
      <c r="A67" s="4" t="s">
        <v>197</v>
      </c>
      <c r="B67" s="367" t="s">
        <v>164</v>
      </c>
      <c r="C67" s="367"/>
      <c r="D67" s="367"/>
      <c r="E67" s="367"/>
      <c r="F67" s="367"/>
    </row>
    <row r="68" spans="1:6">
      <c r="A68" s="4">
        <v>1</v>
      </c>
      <c r="B68" s="3" t="s">
        <v>168</v>
      </c>
      <c r="C68" s="4" t="s">
        <v>200</v>
      </c>
      <c r="D68" s="6">
        <v>0</v>
      </c>
      <c r="E68" s="5">
        <f>K9</f>
        <v>4360</v>
      </c>
      <c r="F68" s="5">
        <f>D68*E68</f>
        <v>0</v>
      </c>
    </row>
    <row r="69" spans="1:6">
      <c r="A69" s="4">
        <v>2</v>
      </c>
      <c r="B69" s="3" t="s">
        <v>171</v>
      </c>
      <c r="C69" s="4" t="s">
        <v>200</v>
      </c>
      <c r="D69" s="6">
        <v>5.18</v>
      </c>
      <c r="E69" s="5">
        <f>K10</f>
        <v>3706.0000000000005</v>
      </c>
      <c r="F69" s="5">
        <f t="shared" ref="F69:F70" si="7">D69*E69</f>
        <v>19197.080000000002</v>
      </c>
    </row>
    <row r="70" spans="1:6">
      <c r="A70" s="4">
        <v>3</v>
      </c>
      <c r="B70" s="3" t="s">
        <v>175</v>
      </c>
      <c r="C70" s="4" t="s">
        <v>200</v>
      </c>
      <c r="D70" s="6">
        <v>52.3</v>
      </c>
      <c r="E70" s="5">
        <f>K12</f>
        <v>1962.0000000000002</v>
      </c>
      <c r="F70" s="5">
        <f t="shared" si="7"/>
        <v>102612.6</v>
      </c>
    </row>
    <row r="71" spans="1:6">
      <c r="A71" s="4"/>
      <c r="B71" s="3"/>
      <c r="C71" s="3"/>
      <c r="D71" s="367" t="s">
        <v>206</v>
      </c>
      <c r="E71" s="367"/>
      <c r="F71" s="7">
        <f>SUM(F68:F70)</f>
        <v>121809.68000000001</v>
      </c>
    </row>
    <row r="72" spans="1:6" ht="13.5" thickBot="1"/>
    <row r="73" spans="1:6" ht="13.5" thickBot="1">
      <c r="A73" s="9"/>
      <c r="B73" s="10" t="s">
        <v>209</v>
      </c>
      <c r="C73" s="10"/>
      <c r="D73" s="11" t="s">
        <v>210</v>
      </c>
      <c r="E73" s="10"/>
      <c r="F73" s="12">
        <f>SUM(F71+F66+F60)</f>
        <v>255490.09376906668</v>
      </c>
    </row>
    <row r="75" spans="1:6">
      <c r="A75" s="319" t="s">
        <v>154</v>
      </c>
      <c r="B75" s="319"/>
      <c r="C75" s="319"/>
      <c r="D75" s="319"/>
      <c r="E75" s="319"/>
      <c r="F75" s="16"/>
    </row>
    <row r="77" spans="1:6">
      <c r="A77" s="1" t="s">
        <v>155</v>
      </c>
      <c r="C77" s="1" t="s">
        <v>156</v>
      </c>
      <c r="F77" s="16"/>
    </row>
    <row r="78" spans="1:6">
      <c r="A78" s="18">
        <f>+'IPV VIVIENDA'!A13</f>
        <v>4</v>
      </c>
      <c r="B78" s="18" t="str">
        <f>+'IPV VIVIENDA'!B13</f>
        <v>Hormigón de Limpieza (e= 5 cm)</v>
      </c>
      <c r="C78" s="18" t="str">
        <f>+'IPV VIVIENDA'!C13</f>
        <v>m2</v>
      </c>
      <c r="D78" s="252" t="s">
        <v>157</v>
      </c>
      <c r="E78" s="253">
        <v>7.1999999999999995E-2</v>
      </c>
    </row>
    <row r="80" spans="1:6">
      <c r="A80" s="366" t="s">
        <v>158</v>
      </c>
      <c r="B80" s="366" t="s">
        <v>159</v>
      </c>
      <c r="C80" s="366" t="s">
        <v>160</v>
      </c>
      <c r="D80" s="377" t="s">
        <v>161</v>
      </c>
      <c r="E80" s="371" t="s">
        <v>162</v>
      </c>
      <c r="F80" s="371" t="s">
        <v>163</v>
      </c>
    </row>
    <row r="81" spans="1:6">
      <c r="A81" s="366"/>
      <c r="B81" s="366"/>
      <c r="C81" s="366"/>
      <c r="D81" s="377"/>
      <c r="E81" s="371"/>
      <c r="F81" s="371"/>
    </row>
    <row r="82" spans="1:6">
      <c r="A82" s="4" t="s">
        <v>169</v>
      </c>
      <c r="B82" s="367" t="s">
        <v>170</v>
      </c>
      <c r="C82" s="367"/>
      <c r="D82" s="367"/>
      <c r="E82" s="367"/>
      <c r="F82" s="367"/>
    </row>
    <row r="83" spans="1:6">
      <c r="A83" s="4">
        <v>1</v>
      </c>
      <c r="B83" s="3" t="s">
        <v>172</v>
      </c>
      <c r="C83" s="4" t="s">
        <v>173</v>
      </c>
      <c r="D83" s="6">
        <f>SUM(D91:D93)</f>
        <v>4.3200000000000002E-2</v>
      </c>
      <c r="E83" s="5">
        <f>0.05*F94</f>
        <v>5.4936000000000007</v>
      </c>
      <c r="F83" s="5">
        <f>D83*E83</f>
        <v>0.23732352000000004</v>
      </c>
    </row>
    <row r="84" spans="1:6">
      <c r="A84" s="4"/>
      <c r="B84" s="3"/>
      <c r="C84" s="3"/>
      <c r="D84" s="367" t="s">
        <v>176</v>
      </c>
      <c r="E84" s="367"/>
      <c r="F84" s="7"/>
    </row>
    <row r="85" spans="1:6">
      <c r="A85" s="4" t="s">
        <v>179</v>
      </c>
      <c r="B85" s="367" t="s">
        <v>180</v>
      </c>
      <c r="C85" s="367"/>
      <c r="D85" s="367"/>
      <c r="E85" s="367"/>
      <c r="F85" s="367"/>
    </row>
    <row r="86" spans="1:6">
      <c r="A86" s="4"/>
      <c r="B86" s="19" t="s">
        <v>192</v>
      </c>
      <c r="C86" s="4" t="s">
        <v>248</v>
      </c>
      <c r="D86" s="22">
        <v>0.64800000000000002</v>
      </c>
      <c r="E86" s="96">
        <f>L17</f>
        <v>54.898837999999998</v>
      </c>
      <c r="F86" s="91">
        <f>D86*E86</f>
        <v>35.574447024000001</v>
      </c>
    </row>
    <row r="87" spans="1:6">
      <c r="A87" s="4"/>
      <c r="B87" s="19" t="s">
        <v>194</v>
      </c>
      <c r="C87" s="4" t="s">
        <v>249</v>
      </c>
      <c r="D87" s="22">
        <v>1.1000000000000001E-3</v>
      </c>
      <c r="E87" s="96">
        <f>L18</f>
        <v>1580</v>
      </c>
      <c r="F87" s="91">
        <f t="shared" ref="F87:F88" si="8">D87*E87</f>
        <v>1.7380000000000002</v>
      </c>
    </row>
    <row r="88" spans="1:6">
      <c r="A88" s="4"/>
      <c r="B88" s="19" t="s">
        <v>198</v>
      </c>
      <c r="C88" s="4" t="s">
        <v>249</v>
      </c>
      <c r="D88" s="22">
        <v>2.8E-3</v>
      </c>
      <c r="E88" s="90">
        <f>L20</f>
        <v>3839.4</v>
      </c>
      <c r="F88" s="91">
        <f t="shared" si="8"/>
        <v>10.75032</v>
      </c>
    </row>
    <row r="89" spans="1:6">
      <c r="A89" s="4"/>
      <c r="B89" s="3"/>
      <c r="C89" s="3"/>
      <c r="D89" s="367" t="s">
        <v>195</v>
      </c>
      <c r="E89" s="367"/>
      <c r="F89" s="5">
        <f>SUM(F86:F88)</f>
        <v>48.062767024000003</v>
      </c>
    </row>
    <row r="90" spans="1:6">
      <c r="A90" s="4" t="s">
        <v>197</v>
      </c>
      <c r="B90" s="367" t="s">
        <v>164</v>
      </c>
      <c r="C90" s="367"/>
      <c r="D90" s="367"/>
      <c r="E90" s="367"/>
      <c r="F90" s="367"/>
    </row>
    <row r="91" spans="1:6">
      <c r="A91" s="4">
        <v>1</v>
      </c>
      <c r="B91" s="3" t="s">
        <v>168</v>
      </c>
      <c r="C91" s="4" t="s">
        <v>200</v>
      </c>
      <c r="D91" s="27">
        <v>0</v>
      </c>
      <c r="E91" s="5">
        <f>K9</f>
        <v>4360</v>
      </c>
      <c r="F91" s="5">
        <f>D91*E91</f>
        <v>0</v>
      </c>
    </row>
    <row r="92" spans="1:6">
      <c r="A92" s="4">
        <v>2</v>
      </c>
      <c r="B92" s="3" t="s">
        <v>171</v>
      </c>
      <c r="C92" s="4" t="s">
        <v>200</v>
      </c>
      <c r="D92" s="27">
        <v>1.44E-2</v>
      </c>
      <c r="E92" s="5">
        <f>K10</f>
        <v>3706.0000000000005</v>
      </c>
      <c r="F92" s="5">
        <f t="shared" ref="F92:F93" si="9">D92*E92</f>
        <v>53.366400000000006</v>
      </c>
    </row>
    <row r="93" spans="1:6">
      <c r="A93" s="4">
        <v>3</v>
      </c>
      <c r="B93" s="3" t="s">
        <v>175</v>
      </c>
      <c r="C93" s="4" t="s">
        <v>200</v>
      </c>
      <c r="D93" s="27">
        <v>2.8799999999999999E-2</v>
      </c>
      <c r="E93" s="5">
        <f>K12</f>
        <v>1962.0000000000002</v>
      </c>
      <c r="F93" s="5">
        <f t="shared" si="9"/>
        <v>56.505600000000008</v>
      </c>
    </row>
    <row r="94" spans="1:6">
      <c r="A94" s="4"/>
      <c r="B94" s="3"/>
      <c r="C94" s="3"/>
      <c r="D94" s="367" t="s">
        <v>206</v>
      </c>
      <c r="E94" s="367"/>
      <c r="F94" s="7">
        <f>SUM(F91:F93)</f>
        <v>109.87200000000001</v>
      </c>
    </row>
    <row r="95" spans="1:6" ht="13.5" thickBot="1"/>
    <row r="96" spans="1:6" ht="13.5" thickBot="1">
      <c r="A96" s="9"/>
      <c r="B96" s="10" t="s">
        <v>209</v>
      </c>
      <c r="C96" s="10"/>
      <c r="D96" s="11" t="s">
        <v>210</v>
      </c>
      <c r="E96" s="10"/>
      <c r="F96" s="12">
        <f>SUM(F94+F89+F83)</f>
        <v>158.17209054400001</v>
      </c>
    </row>
    <row r="97" spans="1:6">
      <c r="F97" s="13"/>
    </row>
    <row r="99" spans="1:6">
      <c r="A99" s="319" t="s">
        <v>154</v>
      </c>
      <c r="B99" s="319"/>
      <c r="C99" s="319"/>
      <c r="D99" s="319"/>
      <c r="E99" s="319"/>
      <c r="F99" s="16"/>
    </row>
    <row r="101" spans="1:6">
      <c r="A101" s="1" t="s">
        <v>155</v>
      </c>
      <c r="C101" s="1" t="s">
        <v>156</v>
      </c>
      <c r="F101" s="16"/>
    </row>
    <row r="102" spans="1:6">
      <c r="A102" s="18">
        <f>+'IPV VIVIENDA'!A14</f>
        <v>5</v>
      </c>
      <c r="B102" s="18" t="str">
        <f>+'IPV VIVIENDA'!B14</f>
        <v>Bases de Hormigón Armado</v>
      </c>
      <c r="C102" s="18" t="str">
        <f>+'IPV VIVIENDA'!C14</f>
        <v>m3</v>
      </c>
      <c r="D102" s="252" t="s">
        <v>157</v>
      </c>
      <c r="E102" s="253">
        <v>1.008</v>
      </c>
    </row>
    <row r="104" spans="1:6">
      <c r="A104" s="366" t="s">
        <v>158</v>
      </c>
      <c r="B104" s="366" t="s">
        <v>159</v>
      </c>
      <c r="C104" s="366" t="s">
        <v>160</v>
      </c>
      <c r="D104" s="377" t="s">
        <v>161</v>
      </c>
      <c r="E104" s="371" t="s">
        <v>162</v>
      </c>
      <c r="F104" s="371" t="s">
        <v>163</v>
      </c>
    </row>
    <row r="105" spans="1:6">
      <c r="A105" s="366"/>
      <c r="B105" s="366"/>
      <c r="C105" s="366"/>
      <c r="D105" s="377"/>
      <c r="E105" s="371"/>
      <c r="F105" s="371"/>
    </row>
    <row r="106" spans="1:6">
      <c r="A106" s="4" t="s">
        <v>169</v>
      </c>
      <c r="B106" s="367" t="s">
        <v>170</v>
      </c>
      <c r="C106" s="367"/>
      <c r="D106" s="367"/>
      <c r="E106" s="367"/>
      <c r="F106" s="367"/>
    </row>
    <row r="107" spans="1:6">
      <c r="A107" s="4">
        <v>1</v>
      </c>
      <c r="B107" s="3" t="s">
        <v>172</v>
      </c>
      <c r="C107" s="4" t="s">
        <v>173</v>
      </c>
      <c r="D107" s="6">
        <f>SUM(D120:D122)</f>
        <v>8.1199999999999992</v>
      </c>
      <c r="E107" s="5">
        <f>0.05*F123</f>
        <v>1157.5800000000002</v>
      </c>
      <c r="F107" s="5">
        <f>D107*E107</f>
        <v>9399.5496000000003</v>
      </c>
    </row>
    <row r="108" spans="1:6">
      <c r="A108" s="4"/>
      <c r="B108" s="3"/>
      <c r="C108" s="3"/>
      <c r="D108" s="367" t="s">
        <v>176</v>
      </c>
      <c r="E108" s="367"/>
      <c r="F108" s="7">
        <f>F107</f>
        <v>9399.5496000000003</v>
      </c>
    </row>
    <row r="109" spans="1:6">
      <c r="A109" s="4" t="s">
        <v>179</v>
      </c>
      <c r="B109" s="367" t="s">
        <v>180</v>
      </c>
      <c r="C109" s="367"/>
      <c r="D109" s="367"/>
      <c r="E109" s="367"/>
      <c r="F109" s="367"/>
    </row>
    <row r="110" spans="1:6">
      <c r="A110" s="4"/>
      <c r="B110" s="19" t="s">
        <v>250</v>
      </c>
      <c r="C110" s="4" t="s">
        <v>248</v>
      </c>
      <c r="D110" s="22">
        <v>0.28000000000000003</v>
      </c>
      <c r="E110" s="23">
        <f>E116</f>
        <v>3946.05</v>
      </c>
      <c r="F110" s="91">
        <f>D110*E110</f>
        <v>1104.8940000000002</v>
      </c>
    </row>
    <row r="111" spans="1:6">
      <c r="A111" s="4"/>
      <c r="B111" s="19" t="s">
        <v>214</v>
      </c>
      <c r="C111" s="4" t="s">
        <v>248</v>
      </c>
      <c r="D111" s="81">
        <f>'Armado de Bases'!C17*'Análisis de Precios'!E102</f>
        <v>17.135999999999999</v>
      </c>
      <c r="E111" s="23">
        <f>E117</f>
        <v>842.72822972972961</v>
      </c>
      <c r="F111" s="91">
        <f>D111*E111</f>
        <v>14440.990944648645</v>
      </c>
    </row>
    <row r="112" spans="1:6">
      <c r="A112" s="4"/>
      <c r="B112" s="19"/>
      <c r="C112" s="19"/>
      <c r="D112" s="19"/>
      <c r="E112" s="19"/>
      <c r="F112" s="19"/>
    </row>
    <row r="113" spans="1:6">
      <c r="A113" s="24"/>
      <c r="B113" s="19" t="s">
        <v>192</v>
      </c>
      <c r="C113" s="4" t="s">
        <v>248</v>
      </c>
      <c r="D113" s="6">
        <v>280.8</v>
      </c>
      <c r="E113" s="5">
        <f>L17</f>
        <v>54.898837999999998</v>
      </c>
      <c r="F113" s="5">
        <f>D113*E113</f>
        <v>15415.5937104</v>
      </c>
    </row>
    <row r="114" spans="1:6">
      <c r="A114" s="24"/>
      <c r="B114" s="19" t="s">
        <v>194</v>
      </c>
      <c r="C114" s="4" t="s">
        <v>249</v>
      </c>
      <c r="D114" s="6">
        <v>0.48799999999999999</v>
      </c>
      <c r="E114" s="5">
        <f>L18</f>
        <v>1580</v>
      </c>
      <c r="F114" s="5">
        <f t="shared" ref="F114:F117" si="10">D114*E114</f>
        <v>771.04</v>
      </c>
    </row>
    <row r="115" spans="1:6">
      <c r="A115" s="24"/>
      <c r="B115" s="19" t="s">
        <v>198</v>
      </c>
      <c r="C115" s="4" t="s">
        <v>249</v>
      </c>
      <c r="D115" s="6">
        <v>0.73199999999999998</v>
      </c>
      <c r="E115" s="5">
        <f>L20</f>
        <v>3839.4</v>
      </c>
      <c r="F115" s="5">
        <f t="shared" si="10"/>
        <v>2810.4407999999999</v>
      </c>
    </row>
    <row r="116" spans="1:6">
      <c r="A116" s="24"/>
      <c r="B116" s="19" t="s">
        <v>251</v>
      </c>
      <c r="C116" s="4" t="s">
        <v>248</v>
      </c>
      <c r="D116" s="6">
        <v>0.28000000000000003</v>
      </c>
      <c r="E116" s="5">
        <f>L28</f>
        <v>3946.05</v>
      </c>
      <c r="F116" s="5">
        <f t="shared" si="10"/>
        <v>1104.8940000000002</v>
      </c>
    </row>
    <row r="117" spans="1:6">
      <c r="A117" s="24"/>
      <c r="B117" s="19" t="s">
        <v>214</v>
      </c>
      <c r="C117" s="4" t="s">
        <v>248</v>
      </c>
      <c r="D117" s="6">
        <v>0</v>
      </c>
      <c r="E117" s="5">
        <f>L29</f>
        <v>842.72822972972961</v>
      </c>
      <c r="F117" s="5">
        <f t="shared" si="10"/>
        <v>0</v>
      </c>
    </row>
    <row r="118" spans="1:6">
      <c r="A118" s="4"/>
      <c r="B118" s="3"/>
      <c r="C118" s="3"/>
      <c r="D118" s="367" t="s">
        <v>195</v>
      </c>
      <c r="E118" s="367"/>
      <c r="F118" s="5">
        <f>SUM(F110:F117)</f>
        <v>35647.853455048644</v>
      </c>
    </row>
    <row r="119" spans="1:6">
      <c r="A119" s="4" t="s">
        <v>197</v>
      </c>
      <c r="B119" s="367" t="s">
        <v>164</v>
      </c>
      <c r="C119" s="367"/>
      <c r="D119" s="367"/>
      <c r="E119" s="367"/>
      <c r="F119" s="367"/>
    </row>
    <row r="120" spans="1:6">
      <c r="A120" s="4">
        <v>1</v>
      </c>
      <c r="B120" s="3" t="s">
        <v>168</v>
      </c>
      <c r="C120" s="4" t="s">
        <v>200</v>
      </c>
      <c r="D120" s="6">
        <v>0</v>
      </c>
      <c r="E120" s="5">
        <f>K9</f>
        <v>4360</v>
      </c>
      <c r="F120" s="5">
        <f>D120*E120</f>
        <v>0</v>
      </c>
    </row>
    <row r="121" spans="1:6">
      <c r="A121" s="4">
        <v>2</v>
      </c>
      <c r="B121" s="3" t="s">
        <v>171</v>
      </c>
      <c r="C121" s="4" t="s">
        <v>200</v>
      </c>
      <c r="D121" s="6">
        <v>4.1399999999999997</v>
      </c>
      <c r="E121" s="5">
        <f>K10</f>
        <v>3706.0000000000005</v>
      </c>
      <c r="F121" s="5">
        <f t="shared" ref="F121:F122" si="11">D121*E121</f>
        <v>15342.84</v>
      </c>
    </row>
    <row r="122" spans="1:6">
      <c r="A122" s="4">
        <v>3</v>
      </c>
      <c r="B122" s="3" t="s">
        <v>175</v>
      </c>
      <c r="C122" s="4" t="s">
        <v>200</v>
      </c>
      <c r="D122" s="6">
        <v>3.98</v>
      </c>
      <c r="E122" s="5">
        <f>K12</f>
        <v>1962.0000000000002</v>
      </c>
      <c r="F122" s="5">
        <f t="shared" si="11"/>
        <v>7808.7600000000011</v>
      </c>
    </row>
    <row r="123" spans="1:6">
      <c r="A123" s="4"/>
      <c r="B123" s="3"/>
      <c r="C123" s="3"/>
      <c r="D123" s="367" t="s">
        <v>206</v>
      </c>
      <c r="E123" s="367"/>
      <c r="F123" s="7">
        <f>SUM(F120:F122)</f>
        <v>23151.600000000002</v>
      </c>
    </row>
    <row r="124" spans="1:6" ht="13.5" thickBot="1"/>
    <row r="125" spans="1:6" ht="13.5" thickBot="1">
      <c r="A125" s="9"/>
      <c r="B125" s="10" t="s">
        <v>209</v>
      </c>
      <c r="C125" s="10"/>
      <c r="D125" s="11" t="s">
        <v>210</v>
      </c>
      <c r="E125" s="10"/>
      <c r="F125" s="12">
        <f>F123+F118+F108</f>
        <v>68199.003055048641</v>
      </c>
    </row>
    <row r="127" spans="1:6">
      <c r="A127" s="319" t="s">
        <v>154</v>
      </c>
      <c r="B127" s="319"/>
      <c r="C127" s="319"/>
      <c r="D127" s="319"/>
      <c r="E127" s="319"/>
      <c r="F127" s="16"/>
    </row>
    <row r="129" spans="1:8">
      <c r="A129" s="1" t="s">
        <v>155</v>
      </c>
      <c r="C129" s="1" t="s">
        <v>156</v>
      </c>
      <c r="F129" s="16"/>
    </row>
    <row r="130" spans="1:8">
      <c r="A130" s="18">
        <f>+'IPV VIVIENDA'!A15</f>
        <v>6</v>
      </c>
      <c r="B130" s="18" t="str">
        <f>+'IPV VIVIENDA'!B15</f>
        <v>Vigas de fundación y arriostramiento</v>
      </c>
      <c r="C130" s="18" t="str">
        <f>+'IPV VIVIENDA'!C15</f>
        <v>m3</v>
      </c>
      <c r="D130" s="252" t="s">
        <v>157</v>
      </c>
      <c r="E130" s="253">
        <v>1.768</v>
      </c>
      <c r="H130" s="1" t="s">
        <v>252</v>
      </c>
    </row>
    <row r="131" spans="1:8">
      <c r="H131" s="1" t="s">
        <v>253</v>
      </c>
    </row>
    <row r="132" spans="1:8">
      <c r="A132" s="366" t="s">
        <v>158</v>
      </c>
      <c r="B132" s="366" t="s">
        <v>159</v>
      </c>
      <c r="C132" s="366" t="s">
        <v>160</v>
      </c>
      <c r="D132" s="377" t="s">
        <v>161</v>
      </c>
      <c r="E132" s="371" t="s">
        <v>162</v>
      </c>
      <c r="F132" s="371" t="s">
        <v>163</v>
      </c>
    </row>
    <row r="133" spans="1:8">
      <c r="A133" s="366"/>
      <c r="B133" s="366"/>
      <c r="C133" s="366"/>
      <c r="D133" s="377"/>
      <c r="E133" s="371"/>
      <c r="F133" s="371"/>
    </row>
    <row r="134" spans="1:8">
      <c r="A134" s="4" t="s">
        <v>169</v>
      </c>
      <c r="B134" s="367" t="s">
        <v>170</v>
      </c>
      <c r="C134" s="367"/>
      <c r="D134" s="367"/>
      <c r="E134" s="367"/>
      <c r="F134" s="367"/>
    </row>
    <row r="135" spans="1:8">
      <c r="A135" s="4">
        <v>1</v>
      </c>
      <c r="B135" s="3" t="s">
        <v>172</v>
      </c>
      <c r="C135" s="4" t="s">
        <v>173</v>
      </c>
      <c r="D135" s="6">
        <f>SUM(D151:D153)</f>
        <v>41.48312</v>
      </c>
      <c r="E135" s="5">
        <f>0.05*F154</f>
        <v>6590.6762800000015</v>
      </c>
      <c r="F135" s="5">
        <f>D135*E135</f>
        <v>273401.81500439363</v>
      </c>
    </row>
    <row r="136" spans="1:8">
      <c r="A136" s="4"/>
      <c r="B136" s="3"/>
      <c r="C136" s="3"/>
      <c r="D136" s="367" t="s">
        <v>176</v>
      </c>
      <c r="E136" s="367"/>
      <c r="F136" s="5">
        <f>F135</f>
        <v>273401.81500439363</v>
      </c>
    </row>
    <row r="137" spans="1:8">
      <c r="A137" s="4" t="s">
        <v>179</v>
      </c>
      <c r="B137" s="367" t="s">
        <v>180</v>
      </c>
      <c r="C137" s="367"/>
      <c r="D137" s="367"/>
      <c r="E137" s="367"/>
      <c r="F137" s="367"/>
    </row>
    <row r="138" spans="1:8">
      <c r="A138" s="4"/>
      <c r="B138" s="19" t="s">
        <v>250</v>
      </c>
      <c r="C138" s="4" t="s">
        <v>248</v>
      </c>
      <c r="D138" s="22">
        <f>'Armado de Bases'!C27*'Análisis de Precios'!E130</f>
        <v>0.53039999999999998</v>
      </c>
      <c r="E138" s="93">
        <f>R28</f>
        <v>3946.05</v>
      </c>
      <c r="F138" s="93">
        <f>D138*E138</f>
        <v>2092.9849199999999</v>
      </c>
    </row>
    <row r="139" spans="1:8">
      <c r="A139" s="4"/>
      <c r="B139" s="19" t="s">
        <v>214</v>
      </c>
      <c r="C139" s="4" t="s">
        <v>248</v>
      </c>
      <c r="D139" s="22">
        <f>'Armado de Bases'!C28*'Análisis de Precios'!E130</f>
        <v>132.6</v>
      </c>
      <c r="E139" s="93">
        <f>R29</f>
        <v>842.72822972972961</v>
      </c>
      <c r="F139" s="93">
        <f>D139*E139</f>
        <v>111745.76326216215</v>
      </c>
    </row>
    <row r="140" spans="1:8">
      <c r="A140" s="4"/>
      <c r="B140" s="19"/>
      <c r="C140" s="4"/>
      <c r="D140" s="22"/>
      <c r="E140" s="22"/>
      <c r="F140" s="22"/>
    </row>
    <row r="141" spans="1:8">
      <c r="A141" s="4"/>
      <c r="B141" s="19" t="s">
        <v>250</v>
      </c>
      <c r="C141" s="4" t="s">
        <v>248</v>
      </c>
      <c r="D141" s="22">
        <f>'Armado de Bases'!C31*E130</f>
        <v>0.35360000000000003</v>
      </c>
      <c r="E141" s="93">
        <f>R28</f>
        <v>3946.05</v>
      </c>
      <c r="F141" s="93">
        <f>D141*E141</f>
        <v>1395.3232800000001</v>
      </c>
    </row>
    <row r="142" spans="1:8">
      <c r="A142" s="4"/>
      <c r="B142" s="3" t="s">
        <v>181</v>
      </c>
      <c r="C142" s="4" t="s">
        <v>182</v>
      </c>
      <c r="D142" s="22">
        <f>'Armado de Bases'!C33*E130</f>
        <v>4.8620000000000001</v>
      </c>
      <c r="E142" s="93">
        <f>R22</f>
        <v>474</v>
      </c>
      <c r="F142" s="93">
        <f t="shared" ref="F142:F144" si="12">D142*E142</f>
        <v>2304.5880000000002</v>
      </c>
    </row>
    <row r="143" spans="1:8">
      <c r="A143" s="4"/>
      <c r="B143" s="3" t="s">
        <v>188</v>
      </c>
      <c r="C143" s="4" t="s">
        <v>248</v>
      </c>
      <c r="D143" s="22">
        <v>1</v>
      </c>
      <c r="E143" s="93">
        <f>R27</f>
        <v>2622.8</v>
      </c>
      <c r="F143" s="93">
        <f t="shared" si="12"/>
        <v>2622.8</v>
      </c>
    </row>
    <row r="144" spans="1:8">
      <c r="A144" s="24"/>
      <c r="B144" s="3" t="s">
        <v>254</v>
      </c>
      <c r="C144" s="4" t="s">
        <v>255</v>
      </c>
      <c r="D144" s="6">
        <f>'Armado de Bases'!C34*E130</f>
        <v>3.6243999999999996</v>
      </c>
      <c r="E144" s="94">
        <f>R24</f>
        <v>750.5</v>
      </c>
      <c r="F144" s="93">
        <f t="shared" si="12"/>
        <v>2720.1121999999996</v>
      </c>
    </row>
    <row r="145" spans="1:6">
      <c r="A145" s="24"/>
      <c r="B145" s="3"/>
      <c r="C145" s="4"/>
      <c r="D145" s="6"/>
      <c r="E145" s="5"/>
      <c r="F145" s="94"/>
    </row>
    <row r="146" spans="1:6">
      <c r="A146" s="24"/>
      <c r="B146" s="19" t="s">
        <v>192</v>
      </c>
      <c r="C146" s="4" t="s">
        <v>248</v>
      </c>
      <c r="D146" s="6">
        <f>'Armado de Bases'!C38*E130</f>
        <v>442</v>
      </c>
      <c r="E146" s="5">
        <v>22.5</v>
      </c>
      <c r="F146" s="94">
        <f>D146*E146</f>
        <v>9945</v>
      </c>
    </row>
    <row r="147" spans="1:6">
      <c r="A147" s="24"/>
      <c r="B147" s="19" t="s">
        <v>194</v>
      </c>
      <c r="C147" s="4" t="s">
        <v>249</v>
      </c>
      <c r="D147" s="6">
        <f>'Armado de Bases'!C40*E130</f>
        <v>1.0608</v>
      </c>
      <c r="E147" s="5">
        <f>R18</f>
        <v>1580</v>
      </c>
      <c r="F147" s="94">
        <f t="shared" ref="F147:F148" si="13">D147*E147</f>
        <v>1676.0639999999999</v>
      </c>
    </row>
    <row r="148" spans="1:6">
      <c r="A148" s="24"/>
      <c r="B148" s="19" t="s">
        <v>198</v>
      </c>
      <c r="C148" s="4" t="s">
        <v>249</v>
      </c>
      <c r="D148" s="6">
        <f>'Armado de Bases'!C39*E130</f>
        <v>1.4144000000000001</v>
      </c>
      <c r="E148" s="5">
        <f>R20</f>
        <v>3839.4</v>
      </c>
      <c r="F148" s="94">
        <f t="shared" si="13"/>
        <v>5430.4473600000001</v>
      </c>
    </row>
    <row r="149" spans="1:6">
      <c r="A149" s="4"/>
      <c r="B149" s="3"/>
      <c r="C149" s="3"/>
      <c r="D149" s="367" t="s">
        <v>195</v>
      </c>
      <c r="E149" s="367"/>
      <c r="F149" s="5">
        <f>(F138+F139+F141+F142+F143+F144+F146+F147+F148)</f>
        <v>139933.08302216214</v>
      </c>
    </row>
    <row r="150" spans="1:6">
      <c r="A150" s="4" t="s">
        <v>197</v>
      </c>
      <c r="B150" s="367" t="s">
        <v>164</v>
      </c>
      <c r="C150" s="367"/>
      <c r="D150" s="367"/>
      <c r="E150" s="367"/>
      <c r="F150" s="367"/>
    </row>
    <row r="151" spans="1:6">
      <c r="A151" s="4">
        <v>1</v>
      </c>
      <c r="B151" s="3" t="s">
        <v>168</v>
      </c>
      <c r="C151" s="4" t="s">
        <v>200</v>
      </c>
      <c r="D151" s="6"/>
      <c r="E151" s="5">
        <f>Q9</f>
        <v>4360</v>
      </c>
      <c r="F151" s="5">
        <f>D151*E151</f>
        <v>0</v>
      </c>
    </row>
    <row r="152" spans="1:6">
      <c r="A152" s="4">
        <v>2</v>
      </c>
      <c r="B152" s="3" t="s">
        <v>171</v>
      </c>
      <c r="C152" s="4" t="s">
        <v>200</v>
      </c>
      <c r="D152" s="6">
        <f>'Armado de Bases'!C29+'Armado de Bases'!C35+'Armado de Bases'!C41*'Análisis de Precios'!E130</f>
        <v>28.91264</v>
      </c>
      <c r="E152" s="5">
        <f>Q10</f>
        <v>3706.0000000000005</v>
      </c>
      <c r="F152" s="5">
        <f t="shared" ref="F152:F153" si="14">D152*E152</f>
        <v>107150.24384000001</v>
      </c>
    </row>
    <row r="153" spans="1:6">
      <c r="A153" s="4">
        <v>3</v>
      </c>
      <c r="B153" s="3" t="s">
        <v>175</v>
      </c>
      <c r="C153" s="4" t="s">
        <v>200</v>
      </c>
      <c r="D153" s="272">
        <f>('Armado de Bases'!C36 + 'Armado de Bases'!C42)*E130</f>
        <v>12.57048</v>
      </c>
      <c r="E153" s="5">
        <f>Q12</f>
        <v>1962.0000000000002</v>
      </c>
      <c r="F153" s="5">
        <f t="shared" si="14"/>
        <v>24663.281760000002</v>
      </c>
    </row>
    <row r="154" spans="1:6">
      <c r="A154" s="4"/>
      <c r="B154" s="3"/>
      <c r="C154" s="3"/>
      <c r="D154" s="367" t="s">
        <v>206</v>
      </c>
      <c r="E154" s="367"/>
      <c r="F154" s="7">
        <f>SUM(F151:F153)</f>
        <v>131813.52560000002</v>
      </c>
    </row>
    <row r="155" spans="1:6" ht="13.5" thickBot="1"/>
    <row r="156" spans="1:6" ht="13.5" thickBot="1">
      <c r="A156" s="9"/>
      <c r="B156" s="10" t="s">
        <v>209</v>
      </c>
      <c r="C156" s="10"/>
      <c r="D156" s="11" t="s">
        <v>210</v>
      </c>
      <c r="E156" s="10"/>
      <c r="F156" s="12">
        <f>F154+F149+F136</f>
        <v>545148.42362655583</v>
      </c>
    </row>
    <row r="159" spans="1:6">
      <c r="A159" s="319" t="s">
        <v>154</v>
      </c>
      <c r="B159" s="319"/>
      <c r="C159" s="319"/>
      <c r="D159" s="319"/>
      <c r="E159" s="319"/>
      <c r="F159" s="16"/>
    </row>
    <row r="161" spans="1:6">
      <c r="A161" s="1" t="s">
        <v>155</v>
      </c>
      <c r="C161" s="1" t="s">
        <v>156</v>
      </c>
      <c r="F161" s="16"/>
    </row>
    <row r="162" spans="1:6">
      <c r="A162" s="18">
        <f>+'IPV VIVIENDA'!A16</f>
        <v>7</v>
      </c>
      <c r="B162" s="416" t="str">
        <f>+'IPV VIVIENDA'!B16</f>
        <v>Relleno bajo contrapiso interior, veredines perimetrales, lavadero y vereda de acceso</v>
      </c>
      <c r="C162" s="18" t="str">
        <f>+'IPV VIVIENDA'!C16</f>
        <v>m3</v>
      </c>
      <c r="D162" s="252" t="s">
        <v>157</v>
      </c>
      <c r="E162" s="253"/>
    </row>
    <row r="163" spans="1:6">
      <c r="B163" s="417"/>
    </row>
    <row r="164" spans="1:6">
      <c r="A164" s="366" t="s">
        <v>158</v>
      </c>
      <c r="B164" s="366" t="s">
        <v>159</v>
      </c>
      <c r="C164" s="366" t="s">
        <v>160</v>
      </c>
      <c r="D164" s="377" t="s">
        <v>161</v>
      </c>
      <c r="E164" s="371" t="s">
        <v>162</v>
      </c>
      <c r="F164" s="371" t="s">
        <v>163</v>
      </c>
    </row>
    <row r="165" spans="1:6">
      <c r="A165" s="366"/>
      <c r="B165" s="366"/>
      <c r="C165" s="366"/>
      <c r="D165" s="377"/>
      <c r="E165" s="371"/>
      <c r="F165" s="371"/>
    </row>
    <row r="166" spans="1:6">
      <c r="A166" s="4" t="s">
        <v>169</v>
      </c>
      <c r="B166" s="367" t="s">
        <v>170</v>
      </c>
      <c r="C166" s="367"/>
      <c r="D166" s="367"/>
      <c r="E166" s="367"/>
      <c r="F166" s="367"/>
    </row>
    <row r="167" spans="1:6">
      <c r="A167" s="4">
        <v>1</v>
      </c>
      <c r="B167" s="3" t="s">
        <v>172</v>
      </c>
      <c r="C167" s="4" t="s">
        <v>173</v>
      </c>
      <c r="D167" s="6">
        <f>SUM(D174:D176)</f>
        <v>1.05</v>
      </c>
      <c r="E167" s="5">
        <f>0.05*F177</f>
        <v>152.6</v>
      </c>
      <c r="F167" s="5">
        <f>E167*D167</f>
        <v>160.22999999999999</v>
      </c>
    </row>
    <row r="168" spans="1:6">
      <c r="A168" s="4"/>
      <c r="B168" s="3"/>
      <c r="C168" s="3"/>
      <c r="D168" s="367" t="s">
        <v>176</v>
      </c>
      <c r="E168" s="367"/>
      <c r="F168" s="7">
        <f>F167</f>
        <v>160.22999999999999</v>
      </c>
    </row>
    <row r="169" spans="1:6">
      <c r="A169" s="4" t="s">
        <v>179</v>
      </c>
      <c r="B169" s="367" t="s">
        <v>180</v>
      </c>
      <c r="C169" s="367"/>
      <c r="D169" s="367"/>
      <c r="E169" s="367"/>
      <c r="F169" s="367"/>
    </row>
    <row r="170" spans="1:6">
      <c r="A170" s="4"/>
      <c r="B170" s="19"/>
      <c r="C170" s="19"/>
      <c r="D170" s="19"/>
      <c r="E170" s="19"/>
      <c r="F170" s="19"/>
    </row>
    <row r="171" spans="1:6">
      <c r="A171" s="24"/>
      <c r="B171" s="3"/>
      <c r="C171" s="4"/>
      <c r="D171" s="6"/>
      <c r="E171" s="5"/>
      <c r="F171" s="5"/>
    </row>
    <row r="172" spans="1:6">
      <c r="A172" s="4"/>
      <c r="B172" s="3"/>
      <c r="C172" s="3"/>
      <c r="D172" s="367" t="s">
        <v>195</v>
      </c>
      <c r="E172" s="367"/>
      <c r="F172" s="5"/>
    </row>
    <row r="173" spans="1:6">
      <c r="A173" s="4" t="s">
        <v>197</v>
      </c>
      <c r="B173" s="367" t="s">
        <v>164</v>
      </c>
      <c r="C173" s="367"/>
      <c r="D173" s="367"/>
      <c r="E173" s="367"/>
      <c r="F173" s="367"/>
    </row>
    <row r="174" spans="1:6">
      <c r="A174" s="4">
        <v>1</v>
      </c>
      <c r="B174" s="3" t="s">
        <v>168</v>
      </c>
      <c r="C174" s="4" t="s">
        <v>200</v>
      </c>
      <c r="D174" s="6">
        <v>0.05</v>
      </c>
      <c r="E174" s="5">
        <f>K9</f>
        <v>4360</v>
      </c>
      <c r="F174" s="5">
        <f>D174*E174</f>
        <v>218</v>
      </c>
    </row>
    <row r="175" spans="1:6">
      <c r="A175" s="4">
        <v>2</v>
      </c>
      <c r="B175" s="3" t="s">
        <v>171</v>
      </c>
      <c r="C175" s="4" t="s">
        <v>200</v>
      </c>
      <c r="D175" s="6">
        <v>0.5</v>
      </c>
      <c r="E175" s="5">
        <f>K10</f>
        <v>3706.0000000000005</v>
      </c>
      <c r="F175" s="5">
        <f t="shared" ref="F175:F176" si="15">D175*E175</f>
        <v>1853.0000000000002</v>
      </c>
    </row>
    <row r="176" spans="1:6">
      <c r="A176" s="4">
        <v>3</v>
      </c>
      <c r="B176" s="3" t="s">
        <v>175</v>
      </c>
      <c r="C176" s="4" t="s">
        <v>200</v>
      </c>
      <c r="D176" s="6">
        <v>0.5</v>
      </c>
      <c r="E176" s="5">
        <f>K12</f>
        <v>1962.0000000000002</v>
      </c>
      <c r="F176" s="5">
        <f t="shared" si="15"/>
        <v>981.00000000000011</v>
      </c>
    </row>
    <row r="177" spans="1:6">
      <c r="A177" s="4"/>
      <c r="B177" s="3"/>
      <c r="C177" s="3"/>
      <c r="D177" s="367" t="s">
        <v>206</v>
      </c>
      <c r="E177" s="367"/>
      <c r="F177" s="7">
        <f>F174+F175+F176</f>
        <v>3052</v>
      </c>
    </row>
    <row r="178" spans="1:6" ht="13.5" thickBot="1"/>
    <row r="179" spans="1:6" ht="13.5" thickBot="1">
      <c r="A179" s="9"/>
      <c r="B179" s="10" t="s">
        <v>209</v>
      </c>
      <c r="C179" s="10"/>
      <c r="D179" s="11" t="s">
        <v>210</v>
      </c>
      <c r="E179" s="10"/>
      <c r="F179" s="12">
        <f>F168+F177</f>
        <v>3212.23</v>
      </c>
    </row>
    <row r="181" spans="1:6">
      <c r="A181" s="319" t="s">
        <v>154</v>
      </c>
      <c r="B181" s="319"/>
      <c r="C181" s="319"/>
      <c r="D181" s="319"/>
      <c r="E181" s="319"/>
      <c r="F181" s="16"/>
    </row>
    <row r="183" spans="1:6">
      <c r="A183" s="1" t="s">
        <v>155</v>
      </c>
      <c r="C183" s="1" t="s">
        <v>156</v>
      </c>
      <c r="F183" s="16"/>
    </row>
    <row r="184" spans="1:6" ht="12.75" customHeight="1">
      <c r="A184" s="18">
        <f>+'IPV VIVIENDA'!A17</f>
        <v>8</v>
      </c>
      <c r="B184" s="387" t="str">
        <f>+'IPV VIVIENDA'!B17</f>
        <v>Contrapiso Hormigón fratazado e=10cm (apto para recibir cerámico)</v>
      </c>
      <c r="C184" s="18" t="str">
        <f>+'IPV VIVIENDA'!C17</f>
        <v>m2</v>
      </c>
      <c r="D184" s="252" t="s">
        <v>157</v>
      </c>
      <c r="E184" s="253"/>
    </row>
    <row r="185" spans="1:6">
      <c r="B185" s="388"/>
    </row>
    <row r="186" spans="1:6">
      <c r="A186" s="366" t="s">
        <v>158</v>
      </c>
      <c r="B186" s="366" t="s">
        <v>159</v>
      </c>
      <c r="C186" s="366" t="s">
        <v>160</v>
      </c>
      <c r="D186" s="377" t="s">
        <v>161</v>
      </c>
      <c r="E186" s="371" t="s">
        <v>162</v>
      </c>
      <c r="F186" s="371" t="s">
        <v>163</v>
      </c>
    </row>
    <row r="187" spans="1:6">
      <c r="A187" s="366"/>
      <c r="B187" s="366"/>
      <c r="C187" s="366"/>
      <c r="D187" s="377"/>
      <c r="E187" s="371"/>
      <c r="F187" s="371"/>
    </row>
    <row r="188" spans="1:6">
      <c r="A188" s="4" t="s">
        <v>169</v>
      </c>
      <c r="B188" s="367" t="s">
        <v>170</v>
      </c>
      <c r="C188" s="367"/>
      <c r="D188" s="367"/>
      <c r="E188" s="367"/>
      <c r="F188" s="367"/>
    </row>
    <row r="189" spans="1:6">
      <c r="A189" s="4">
        <v>1</v>
      </c>
      <c r="B189" s="3" t="s">
        <v>172</v>
      </c>
      <c r="C189" s="4" t="s">
        <v>173</v>
      </c>
      <c r="D189" s="6">
        <f>SUM(D197:D199)</f>
        <v>0.53</v>
      </c>
      <c r="E189" s="5">
        <f>0.05*F200</f>
        <v>77.390000000000015</v>
      </c>
      <c r="F189" s="5">
        <f>D189*E189</f>
        <v>41.016700000000007</v>
      </c>
    </row>
    <row r="190" spans="1:6">
      <c r="A190" s="4"/>
      <c r="B190" s="3"/>
      <c r="C190" s="3"/>
      <c r="D190" s="367" t="s">
        <v>176</v>
      </c>
      <c r="E190" s="367"/>
      <c r="F190" s="7">
        <f>F189</f>
        <v>41.016700000000007</v>
      </c>
    </row>
    <row r="191" spans="1:6">
      <c r="A191" s="4" t="s">
        <v>179</v>
      </c>
      <c r="B191" s="367" t="s">
        <v>180</v>
      </c>
      <c r="C191" s="367"/>
      <c r="D191" s="367"/>
      <c r="E191" s="367"/>
      <c r="F191" s="367"/>
    </row>
    <row r="192" spans="1:6">
      <c r="A192" s="4"/>
      <c r="B192" s="19" t="s">
        <v>192</v>
      </c>
      <c r="C192" s="4" t="s">
        <v>248</v>
      </c>
      <c r="D192" s="22">
        <v>25</v>
      </c>
      <c r="E192" s="89">
        <f>R17</f>
        <v>54.898837999999998</v>
      </c>
      <c r="F192" s="93">
        <f>D192*E192</f>
        <v>1372.4709499999999</v>
      </c>
    </row>
    <row r="193" spans="1:6">
      <c r="A193" s="4"/>
      <c r="B193" s="19" t="s">
        <v>194</v>
      </c>
      <c r="C193" s="4" t="s">
        <v>249</v>
      </c>
      <c r="D193" s="6">
        <v>0.08</v>
      </c>
      <c r="E193" s="5">
        <f>R18</f>
        <v>1580</v>
      </c>
      <c r="F193" s="93">
        <f t="shared" ref="F193:F194" si="16">D193*E193</f>
        <v>126.4</v>
      </c>
    </row>
    <row r="194" spans="1:6">
      <c r="A194" s="4"/>
      <c r="B194" s="19" t="s">
        <v>198</v>
      </c>
      <c r="C194" s="4" t="s">
        <v>249</v>
      </c>
      <c r="D194" s="6">
        <v>0.09</v>
      </c>
      <c r="E194" s="5">
        <f>R20</f>
        <v>3839.4</v>
      </c>
      <c r="F194" s="93">
        <f t="shared" si="16"/>
        <v>345.54599999999999</v>
      </c>
    </row>
    <row r="195" spans="1:6">
      <c r="A195" s="4"/>
      <c r="B195" s="3"/>
      <c r="C195" s="3"/>
      <c r="D195" s="367" t="s">
        <v>195</v>
      </c>
      <c r="E195" s="367"/>
      <c r="F195" s="94">
        <f>SUM(F192:F194)</f>
        <v>1844.41695</v>
      </c>
    </row>
    <row r="196" spans="1:6">
      <c r="A196" s="4" t="s">
        <v>197</v>
      </c>
      <c r="B196" s="367" t="s">
        <v>164</v>
      </c>
      <c r="C196" s="367"/>
      <c r="D196" s="367"/>
      <c r="E196" s="367"/>
      <c r="F196" s="367"/>
    </row>
    <row r="197" spans="1:6">
      <c r="A197" s="4">
        <v>1</v>
      </c>
      <c r="B197" s="3" t="s">
        <v>168</v>
      </c>
      <c r="C197" s="4" t="s">
        <v>200</v>
      </c>
      <c r="D197" s="6">
        <v>0.03</v>
      </c>
      <c r="E197" s="5">
        <f>Q9</f>
        <v>4360</v>
      </c>
      <c r="F197" s="5">
        <f>D197*E197</f>
        <v>130.79999999999998</v>
      </c>
    </row>
    <row r="198" spans="1:6">
      <c r="A198" s="4">
        <v>2</v>
      </c>
      <c r="B198" s="3" t="s">
        <v>171</v>
      </c>
      <c r="C198" s="4" t="s">
        <v>200</v>
      </c>
      <c r="D198" s="6">
        <v>0.25</v>
      </c>
      <c r="E198" s="5">
        <f>Q10</f>
        <v>3706.0000000000005</v>
      </c>
      <c r="F198" s="5">
        <f t="shared" ref="F198:F199" si="17">D198*E198</f>
        <v>926.50000000000011</v>
      </c>
    </row>
    <row r="199" spans="1:6">
      <c r="A199" s="4">
        <v>3</v>
      </c>
      <c r="B199" s="3" t="s">
        <v>175</v>
      </c>
      <c r="C199" s="4" t="s">
        <v>200</v>
      </c>
      <c r="D199" s="6">
        <v>0.25</v>
      </c>
      <c r="E199" s="5">
        <f>Q12</f>
        <v>1962.0000000000002</v>
      </c>
      <c r="F199" s="5">
        <f t="shared" si="17"/>
        <v>490.50000000000006</v>
      </c>
    </row>
    <row r="200" spans="1:6">
      <c r="A200" s="4"/>
      <c r="B200" s="3"/>
      <c r="C200" s="3"/>
      <c r="D200" s="367" t="s">
        <v>206</v>
      </c>
      <c r="E200" s="367"/>
      <c r="F200" s="7">
        <f>SUM(F197:F199)</f>
        <v>1547.8000000000002</v>
      </c>
    </row>
    <row r="201" spans="1:6" ht="13.5" thickBot="1"/>
    <row r="202" spans="1:6" ht="13.5" thickBot="1">
      <c r="A202" s="9"/>
      <c r="B202" s="10" t="s">
        <v>209</v>
      </c>
      <c r="C202" s="10"/>
      <c r="D202" s="11" t="s">
        <v>210</v>
      </c>
      <c r="E202" s="10"/>
      <c r="F202" s="12">
        <f>F200+F195+F190</f>
        <v>3433.2336500000001</v>
      </c>
    </row>
    <row r="203" spans="1:6">
      <c r="F203" s="13"/>
    </row>
    <row r="204" spans="1:6">
      <c r="A204" s="319" t="s">
        <v>154</v>
      </c>
      <c r="B204" s="319"/>
      <c r="C204" s="319"/>
      <c r="D204" s="319"/>
      <c r="E204" s="319"/>
      <c r="F204" s="16"/>
    </row>
    <row r="206" spans="1:6">
      <c r="A206" s="1" t="s">
        <v>155</v>
      </c>
      <c r="C206" s="1" t="s">
        <v>156</v>
      </c>
      <c r="F206" s="16"/>
    </row>
    <row r="207" spans="1:6" ht="12.75" customHeight="1">
      <c r="A207" s="202">
        <f>+'IPV VIVIENDA'!A18</f>
        <v>9</v>
      </c>
      <c r="B207" s="414" t="str">
        <f>+'IPV VIVIENDA'!B18</f>
        <v>Contrapiso Hormigón fratazado e=7cm en zonas de guardar (apto para recibir cerámico)(Veredines y cochera)</v>
      </c>
      <c r="C207" s="202" t="str">
        <f>+'IPV VIVIENDA'!C18</f>
        <v>m2</v>
      </c>
      <c r="D207" s="252" t="s">
        <v>157</v>
      </c>
      <c r="E207" s="253"/>
      <c r="F207" s="204"/>
    </row>
    <row r="208" spans="1:6">
      <c r="A208" s="204"/>
      <c r="B208" s="415"/>
      <c r="C208" s="204"/>
      <c r="D208" s="203"/>
      <c r="E208" s="204"/>
      <c r="F208" s="204"/>
    </row>
    <row r="209" spans="1:6">
      <c r="A209" s="403" t="s">
        <v>158</v>
      </c>
      <c r="B209" s="403" t="s">
        <v>159</v>
      </c>
      <c r="C209" s="403" t="s">
        <v>160</v>
      </c>
      <c r="D209" s="405" t="s">
        <v>161</v>
      </c>
      <c r="E209" s="413" t="s">
        <v>162</v>
      </c>
      <c r="F209" s="413" t="s">
        <v>163</v>
      </c>
    </row>
    <row r="210" spans="1:6">
      <c r="A210" s="403"/>
      <c r="B210" s="403"/>
      <c r="C210" s="403"/>
      <c r="D210" s="405"/>
      <c r="E210" s="413"/>
      <c r="F210" s="413"/>
    </row>
    <row r="211" spans="1:6">
      <c r="A211" s="205" t="s">
        <v>169</v>
      </c>
      <c r="B211" s="389" t="s">
        <v>170</v>
      </c>
      <c r="C211" s="389"/>
      <c r="D211" s="389"/>
      <c r="E211" s="389"/>
      <c r="F211" s="389"/>
    </row>
    <row r="212" spans="1:6">
      <c r="A212" s="205">
        <v>1</v>
      </c>
      <c r="B212" s="206" t="s">
        <v>172</v>
      </c>
      <c r="C212" s="205" t="s">
        <v>173</v>
      </c>
      <c r="D212" s="207">
        <f>SUM(D220:D222)</f>
        <v>0.53</v>
      </c>
      <c r="E212" s="208">
        <f>0.05*F223</f>
        <v>77.390000000000015</v>
      </c>
      <c r="F212" s="208">
        <f>D212*E212</f>
        <v>41.016700000000007</v>
      </c>
    </row>
    <row r="213" spans="1:6">
      <c r="A213" s="205"/>
      <c r="B213" s="206"/>
      <c r="C213" s="206"/>
      <c r="D213" s="389" t="s">
        <v>176</v>
      </c>
      <c r="E213" s="389"/>
      <c r="F213" s="209">
        <f>F212</f>
        <v>41.016700000000007</v>
      </c>
    </row>
    <row r="214" spans="1:6">
      <c r="A214" s="205" t="s">
        <v>179</v>
      </c>
      <c r="B214" s="389" t="s">
        <v>180</v>
      </c>
      <c r="C214" s="389"/>
      <c r="D214" s="389"/>
      <c r="E214" s="389"/>
      <c r="F214" s="389"/>
    </row>
    <row r="215" spans="1:6">
      <c r="A215" s="205"/>
      <c r="B215" s="210" t="s">
        <v>192</v>
      </c>
      <c r="C215" s="205" t="s">
        <v>248</v>
      </c>
      <c r="D215" s="211">
        <v>25</v>
      </c>
      <c r="E215" s="208">
        <f>R17</f>
        <v>54.898837999999998</v>
      </c>
      <c r="F215" s="208">
        <f>D215*E215</f>
        <v>1372.4709499999999</v>
      </c>
    </row>
    <row r="216" spans="1:6">
      <c r="A216" s="205"/>
      <c r="B216" s="210" t="s">
        <v>194</v>
      </c>
      <c r="C216" s="205" t="s">
        <v>249</v>
      </c>
      <c r="D216" s="207">
        <v>0.08</v>
      </c>
      <c r="E216" s="208">
        <f>R18</f>
        <v>1580</v>
      </c>
      <c r="F216" s="208">
        <f t="shared" ref="F216:F217" si="18">D216*E216</f>
        <v>126.4</v>
      </c>
    </row>
    <row r="217" spans="1:6">
      <c r="A217" s="205"/>
      <c r="B217" s="210" t="s">
        <v>198</v>
      </c>
      <c r="C217" s="205" t="s">
        <v>249</v>
      </c>
      <c r="D217" s="207">
        <v>0.09</v>
      </c>
      <c r="E217" s="208">
        <f>R20</f>
        <v>3839.4</v>
      </c>
      <c r="F217" s="208">
        <f t="shared" si="18"/>
        <v>345.54599999999999</v>
      </c>
    </row>
    <row r="218" spans="1:6">
      <c r="A218" s="205"/>
      <c r="B218" s="206"/>
      <c r="C218" s="206"/>
      <c r="D218" s="389" t="s">
        <v>195</v>
      </c>
      <c r="E218" s="389"/>
      <c r="F218" s="208">
        <f>SUM(F215:F217)</f>
        <v>1844.41695</v>
      </c>
    </row>
    <row r="219" spans="1:6">
      <c r="A219" s="205" t="s">
        <v>197</v>
      </c>
      <c r="B219" s="389" t="s">
        <v>164</v>
      </c>
      <c r="C219" s="389"/>
      <c r="D219" s="389"/>
      <c r="E219" s="389"/>
      <c r="F219" s="389"/>
    </row>
    <row r="220" spans="1:6">
      <c r="A220" s="205">
        <v>1</v>
      </c>
      <c r="B220" s="206" t="s">
        <v>168</v>
      </c>
      <c r="C220" s="205" t="s">
        <v>200</v>
      </c>
      <c r="D220" s="207">
        <v>0.03</v>
      </c>
      <c r="E220" s="208">
        <f>Q9</f>
        <v>4360</v>
      </c>
      <c r="F220" s="208">
        <f>D220*E220</f>
        <v>130.79999999999998</v>
      </c>
    </row>
    <row r="221" spans="1:6">
      <c r="A221" s="205">
        <v>2</v>
      </c>
      <c r="B221" s="206" t="s">
        <v>171</v>
      </c>
      <c r="C221" s="205" t="s">
        <v>200</v>
      </c>
      <c r="D221" s="207">
        <v>0.25</v>
      </c>
      <c r="E221" s="208">
        <f>Q10</f>
        <v>3706.0000000000005</v>
      </c>
      <c r="F221" s="208">
        <f t="shared" ref="F221:F222" si="19">D221*E221</f>
        <v>926.50000000000011</v>
      </c>
    </row>
    <row r="222" spans="1:6">
      <c r="A222" s="205">
        <v>3</v>
      </c>
      <c r="B222" s="206" t="s">
        <v>175</v>
      </c>
      <c r="C222" s="205" t="s">
        <v>200</v>
      </c>
      <c r="D222" s="207">
        <v>0.25</v>
      </c>
      <c r="E222" s="208">
        <f>Q12</f>
        <v>1962.0000000000002</v>
      </c>
      <c r="F222" s="208">
        <f t="shared" si="19"/>
        <v>490.50000000000006</v>
      </c>
    </row>
    <row r="223" spans="1:6">
      <c r="A223" s="205"/>
      <c r="B223" s="206"/>
      <c r="C223" s="206"/>
      <c r="D223" s="389" t="s">
        <v>206</v>
      </c>
      <c r="E223" s="389"/>
      <c r="F223" s="209">
        <f>SUM(F220:F222)</f>
        <v>1547.8000000000002</v>
      </c>
    </row>
    <row r="224" spans="1:6" ht="13.5" thickBot="1">
      <c r="A224" s="204"/>
      <c r="B224" s="204"/>
      <c r="C224" s="204"/>
      <c r="D224" s="203"/>
      <c r="E224" s="204"/>
      <c r="F224" s="204"/>
    </row>
    <row r="225" spans="1:6" ht="13.5" thickBot="1">
      <c r="A225" s="212"/>
      <c r="B225" s="213" t="s">
        <v>209</v>
      </c>
      <c r="C225" s="213"/>
      <c r="D225" s="214" t="s">
        <v>210</v>
      </c>
      <c r="E225" s="213"/>
      <c r="F225" s="215">
        <v>0</v>
      </c>
    </row>
    <row r="227" spans="1:6">
      <c r="A227" s="319" t="s">
        <v>154</v>
      </c>
      <c r="B227" s="319"/>
      <c r="C227" s="319"/>
      <c r="D227" s="319"/>
      <c r="E227" s="319"/>
      <c r="F227" s="16"/>
    </row>
    <row r="229" spans="1:6">
      <c r="A229" s="1" t="s">
        <v>155</v>
      </c>
      <c r="C229" s="1" t="s">
        <v>156</v>
      </c>
      <c r="F229" s="16"/>
    </row>
    <row r="230" spans="1:6">
      <c r="A230" s="18">
        <f>+'IPV VIVIENDA'!A19</f>
        <v>10</v>
      </c>
      <c r="B230" s="269" t="str">
        <f>+'IPV VIVIENDA'!B19</f>
        <v>Capa Aisladora Horizontal y vertical</v>
      </c>
      <c r="C230" s="269" t="str">
        <f>+'IPV VIVIENDA'!C19</f>
        <v>m2</v>
      </c>
      <c r="D230" s="270" t="s">
        <v>157</v>
      </c>
      <c r="E230" s="271"/>
      <c r="F230" s="169"/>
    </row>
    <row r="232" spans="1:6">
      <c r="A232" s="366" t="s">
        <v>158</v>
      </c>
      <c r="B232" s="366" t="s">
        <v>159</v>
      </c>
      <c r="C232" s="366" t="s">
        <v>160</v>
      </c>
      <c r="D232" s="377" t="s">
        <v>161</v>
      </c>
      <c r="E232" s="371" t="s">
        <v>162</v>
      </c>
      <c r="F232" s="371" t="s">
        <v>163</v>
      </c>
    </row>
    <row r="233" spans="1:6">
      <c r="A233" s="366"/>
      <c r="B233" s="366"/>
      <c r="C233" s="366"/>
      <c r="D233" s="377"/>
      <c r="E233" s="371"/>
      <c r="F233" s="371"/>
    </row>
    <row r="234" spans="1:6">
      <c r="A234" s="4" t="s">
        <v>169</v>
      </c>
      <c r="B234" s="367" t="s">
        <v>170</v>
      </c>
      <c r="C234" s="367"/>
      <c r="D234" s="367"/>
      <c r="E234" s="367"/>
      <c r="F234" s="367"/>
    </row>
    <row r="235" spans="1:6">
      <c r="A235" s="4">
        <v>1</v>
      </c>
      <c r="B235" s="3" t="s">
        <v>172</v>
      </c>
      <c r="C235" s="4" t="s">
        <v>173</v>
      </c>
      <c r="D235" s="6">
        <f>SUM(D244:D246)</f>
        <v>0.53</v>
      </c>
      <c r="E235" s="5">
        <f>0.05*F247</f>
        <v>77.390000000000015</v>
      </c>
      <c r="F235" s="5">
        <f>D235*E235</f>
        <v>41.016700000000007</v>
      </c>
    </row>
    <row r="236" spans="1:6">
      <c r="A236" s="4"/>
      <c r="B236" s="3"/>
      <c r="C236" s="4"/>
      <c r="D236" s="6"/>
      <c r="E236" s="3"/>
      <c r="F236" s="7">
        <f>F235</f>
        <v>41.016700000000007</v>
      </c>
    </row>
    <row r="237" spans="1:6">
      <c r="A237" s="4"/>
      <c r="B237" s="3"/>
      <c r="C237" s="3"/>
      <c r="D237" s="367" t="s">
        <v>176</v>
      </c>
      <c r="E237" s="367"/>
      <c r="F237" s="7"/>
    </row>
    <row r="238" spans="1:6">
      <c r="A238" s="4" t="s">
        <v>179</v>
      </c>
      <c r="B238" s="367" t="s">
        <v>180</v>
      </c>
      <c r="C238" s="367"/>
      <c r="D238" s="367"/>
      <c r="E238" s="367"/>
      <c r="F238" s="367"/>
    </row>
    <row r="239" spans="1:6">
      <c r="A239" s="4"/>
      <c r="B239" s="19" t="s">
        <v>192</v>
      </c>
      <c r="C239" s="4" t="s">
        <v>248</v>
      </c>
      <c r="D239" s="6">
        <v>11.5</v>
      </c>
      <c r="E239" s="5">
        <f>R17</f>
        <v>54.898837999999998</v>
      </c>
      <c r="F239" s="5">
        <f>D239*E239</f>
        <v>631.336637</v>
      </c>
    </row>
    <row r="240" spans="1:6">
      <c r="A240" s="4"/>
      <c r="B240" s="19" t="s">
        <v>243</v>
      </c>
      <c r="C240" s="4" t="s">
        <v>189</v>
      </c>
      <c r="D240" s="6">
        <v>0.45</v>
      </c>
      <c r="E240" s="5">
        <f>R51</f>
        <v>0</v>
      </c>
      <c r="F240" s="5">
        <f t="shared" ref="F240:F241" si="20">D240*E240</f>
        <v>0</v>
      </c>
    </row>
    <row r="241" spans="1:6">
      <c r="A241" s="4"/>
      <c r="B241" s="19" t="s">
        <v>194</v>
      </c>
      <c r="C241" s="4" t="s">
        <v>249</v>
      </c>
      <c r="D241" s="6">
        <v>0.03</v>
      </c>
      <c r="E241" s="5">
        <f>R18</f>
        <v>1580</v>
      </c>
      <c r="F241" s="5">
        <f t="shared" si="20"/>
        <v>47.4</v>
      </c>
    </row>
    <row r="242" spans="1:6">
      <c r="A242" s="4"/>
      <c r="B242" s="3"/>
      <c r="C242" s="3"/>
      <c r="D242" s="367" t="s">
        <v>195</v>
      </c>
      <c r="E242" s="367"/>
      <c r="F242" s="5">
        <f>SUM(F239:F241)</f>
        <v>678.73663699999997</v>
      </c>
    </row>
    <row r="243" spans="1:6">
      <c r="A243" s="4" t="s">
        <v>197</v>
      </c>
      <c r="B243" s="367" t="s">
        <v>164</v>
      </c>
      <c r="C243" s="367"/>
      <c r="D243" s="367"/>
      <c r="E243" s="367"/>
      <c r="F243" s="367"/>
    </row>
    <row r="244" spans="1:6">
      <c r="A244" s="4">
        <v>1</v>
      </c>
      <c r="B244" s="3" t="s">
        <v>168</v>
      </c>
      <c r="C244" s="4" t="s">
        <v>200</v>
      </c>
      <c r="D244" s="6">
        <v>0.03</v>
      </c>
      <c r="E244" s="5">
        <f>Q9</f>
        <v>4360</v>
      </c>
      <c r="F244" s="5">
        <f>D244*E244</f>
        <v>130.79999999999998</v>
      </c>
    </row>
    <row r="245" spans="1:6">
      <c r="A245" s="4">
        <v>2</v>
      </c>
      <c r="B245" s="3" t="s">
        <v>171</v>
      </c>
      <c r="C245" s="4" t="s">
        <v>200</v>
      </c>
      <c r="D245" s="6">
        <v>0.25</v>
      </c>
      <c r="E245" s="5">
        <f>Q10</f>
        <v>3706.0000000000005</v>
      </c>
      <c r="F245" s="5">
        <f t="shared" ref="F245:F246" si="21">D245*E245</f>
        <v>926.50000000000011</v>
      </c>
    </row>
    <row r="246" spans="1:6">
      <c r="A246" s="4">
        <v>3</v>
      </c>
      <c r="B246" s="3" t="s">
        <v>175</v>
      </c>
      <c r="C246" s="4" t="s">
        <v>200</v>
      </c>
      <c r="D246" s="6">
        <v>0.25</v>
      </c>
      <c r="E246" s="5">
        <f>Q12</f>
        <v>1962.0000000000002</v>
      </c>
      <c r="F246" s="5">
        <f t="shared" si="21"/>
        <v>490.50000000000006</v>
      </c>
    </row>
    <row r="247" spans="1:6">
      <c r="A247" s="4"/>
      <c r="B247" s="3"/>
      <c r="C247" s="3"/>
      <c r="D247" s="367" t="s">
        <v>206</v>
      </c>
      <c r="E247" s="367"/>
      <c r="F247" s="7">
        <f>SUM(F244:F246)</f>
        <v>1547.8000000000002</v>
      </c>
    </row>
    <row r="248" spans="1:6" ht="13.5" thickBot="1"/>
    <row r="249" spans="1:6" ht="13.5" thickBot="1">
      <c r="A249" s="9"/>
      <c r="B249" s="10" t="s">
        <v>209</v>
      </c>
      <c r="C249" s="10"/>
      <c r="D249" s="11" t="s">
        <v>210</v>
      </c>
      <c r="E249" s="10"/>
      <c r="F249" s="12">
        <f>F236+F242+F247</f>
        <v>2267.5533370000003</v>
      </c>
    </row>
    <row r="251" spans="1:6">
      <c r="A251" s="319" t="s">
        <v>154</v>
      </c>
      <c r="B251" s="319"/>
      <c r="C251" s="319"/>
      <c r="D251" s="319"/>
      <c r="E251" s="319"/>
      <c r="F251" s="16"/>
    </row>
    <row r="253" spans="1:6">
      <c r="A253" s="1" t="s">
        <v>155</v>
      </c>
      <c r="C253" s="1" t="s">
        <v>156</v>
      </c>
      <c r="F253" s="16"/>
    </row>
    <row r="254" spans="1:6">
      <c r="A254" s="18">
        <f>+'IPV VIVIENDA'!A20</f>
        <v>11</v>
      </c>
      <c r="B254" s="106" t="str">
        <f>+'IPV VIVIENDA'!B20</f>
        <v>Mampostería de ladrillón de 0,20 m</v>
      </c>
      <c r="C254" s="106" t="str">
        <f>+'IPV VIVIENDA'!C20</f>
        <v>m2</v>
      </c>
      <c r="D254" s="279" t="s">
        <v>157</v>
      </c>
      <c r="E254" s="280">
        <v>6.04</v>
      </c>
      <c r="F254" s="277"/>
    </row>
    <row r="255" spans="1:6">
      <c r="B255" s="1">
        <v>0.3</v>
      </c>
    </row>
    <row r="256" spans="1:6">
      <c r="A256" s="366" t="s">
        <v>158</v>
      </c>
      <c r="B256" s="366" t="s">
        <v>159</v>
      </c>
      <c r="C256" s="366" t="s">
        <v>160</v>
      </c>
      <c r="D256" s="377" t="s">
        <v>161</v>
      </c>
      <c r="E256" s="371" t="s">
        <v>162</v>
      </c>
      <c r="F256" s="371" t="s">
        <v>163</v>
      </c>
    </row>
    <row r="257" spans="1:6">
      <c r="A257" s="366"/>
      <c r="B257" s="366"/>
      <c r="C257" s="366"/>
      <c r="D257" s="377"/>
      <c r="E257" s="371"/>
      <c r="F257" s="371"/>
    </row>
    <row r="258" spans="1:6">
      <c r="A258" s="4" t="s">
        <v>169</v>
      </c>
      <c r="B258" s="367" t="s">
        <v>170</v>
      </c>
      <c r="C258" s="367"/>
      <c r="D258" s="367"/>
      <c r="E258" s="367"/>
      <c r="F258" s="367"/>
    </row>
    <row r="259" spans="1:6">
      <c r="A259" s="4">
        <v>1</v>
      </c>
      <c r="B259" s="3" t="s">
        <v>172</v>
      </c>
      <c r="C259" s="4" t="s">
        <v>173</v>
      </c>
      <c r="D259" s="6">
        <v>0</v>
      </c>
      <c r="E259" s="5">
        <f>0.05*F271</f>
        <v>513.52080000000012</v>
      </c>
      <c r="F259" s="5">
        <f>D259*E259</f>
        <v>0</v>
      </c>
    </row>
    <row r="260" spans="1:6">
      <c r="A260" s="4"/>
      <c r="B260" s="3"/>
      <c r="C260" s="3"/>
      <c r="D260" s="367" t="s">
        <v>176</v>
      </c>
      <c r="E260" s="367"/>
      <c r="F260" s="7">
        <f>F259</f>
        <v>0</v>
      </c>
    </row>
    <row r="261" spans="1:6">
      <c r="A261" s="4" t="s">
        <v>179</v>
      </c>
      <c r="B261" s="367" t="s">
        <v>180</v>
      </c>
      <c r="C261" s="367"/>
      <c r="D261" s="367"/>
      <c r="E261" s="367"/>
      <c r="F261" s="367"/>
    </row>
    <row r="262" spans="1:6">
      <c r="A262" s="4"/>
      <c r="B262" s="3" t="s">
        <v>242</v>
      </c>
      <c r="C262" s="4" t="s">
        <v>256</v>
      </c>
      <c r="D262" s="6">
        <f>'Armado de Bases'!C27*'Análisis de Precios'!E254</f>
        <v>1.8119999999999998</v>
      </c>
      <c r="E262" s="5">
        <f>R50</f>
        <v>260.7</v>
      </c>
      <c r="F262" s="5">
        <f>D262*E262</f>
        <v>472.38839999999993</v>
      </c>
    </row>
    <row r="263" spans="1:6">
      <c r="A263" s="4"/>
      <c r="B263" s="3" t="s">
        <v>257</v>
      </c>
      <c r="C263" s="4" t="s">
        <v>248</v>
      </c>
      <c r="D263" s="6">
        <f>'Armado de Bases'!C27*'Análisis de Precios'!E254</f>
        <v>1.8119999999999998</v>
      </c>
      <c r="E263" s="5">
        <f>R35</f>
        <v>40.321600000000004</v>
      </c>
      <c r="F263" s="5">
        <f t="shared" ref="F263:F265" si="22">D263*E263</f>
        <v>73.062739199999996</v>
      </c>
    </row>
    <row r="264" spans="1:6">
      <c r="A264" s="4"/>
      <c r="B264" s="19" t="s">
        <v>194</v>
      </c>
      <c r="C264" s="4" t="s">
        <v>249</v>
      </c>
      <c r="D264" s="6">
        <f>'Armado de Bases'!C27*'Análisis de Precios'!E254</f>
        <v>1.8119999999999998</v>
      </c>
      <c r="E264" s="5">
        <f>R18</f>
        <v>1580</v>
      </c>
      <c r="F264" s="5">
        <f t="shared" si="22"/>
        <v>2862.9599999999996</v>
      </c>
    </row>
    <row r="265" spans="1:6">
      <c r="A265" s="4"/>
      <c r="B265" s="19" t="s">
        <v>192</v>
      </c>
      <c r="C265" s="4" t="s">
        <v>248</v>
      </c>
      <c r="D265" s="6">
        <f>'Armado de Bases'!C27*'Análisis de Precios'!E254</f>
        <v>1.8119999999999998</v>
      </c>
      <c r="E265" s="5">
        <f>R17</f>
        <v>54.898837999999998</v>
      </c>
      <c r="F265" s="5">
        <f t="shared" si="22"/>
        <v>99.47669445599999</v>
      </c>
    </row>
    <row r="266" spans="1:6">
      <c r="A266" s="4"/>
      <c r="B266" s="3"/>
      <c r="C266" s="3"/>
      <c r="D266" s="367" t="s">
        <v>195</v>
      </c>
      <c r="E266" s="367"/>
      <c r="F266" s="5">
        <f>SUM(F262:F265)</f>
        <v>3507.8878336559997</v>
      </c>
    </row>
    <row r="267" spans="1:6">
      <c r="A267" s="4" t="s">
        <v>197</v>
      </c>
      <c r="B267" s="367" t="s">
        <v>164</v>
      </c>
      <c r="C267" s="367"/>
      <c r="D267" s="367"/>
      <c r="E267" s="367"/>
      <c r="F267" s="367"/>
    </row>
    <row r="268" spans="1:6">
      <c r="A268" s="4">
        <v>1</v>
      </c>
      <c r="B268" s="3" t="s">
        <v>168</v>
      </c>
      <c r="C268" s="4" t="s">
        <v>200</v>
      </c>
      <c r="D268" s="6">
        <v>0</v>
      </c>
      <c r="E268" s="5">
        <f>Q9</f>
        <v>4360</v>
      </c>
      <c r="F268" s="5">
        <f>D268*E268</f>
        <v>0</v>
      </c>
    </row>
    <row r="269" spans="1:6">
      <c r="A269" s="4">
        <v>2</v>
      </c>
      <c r="B269" s="3" t="s">
        <v>171</v>
      </c>
      <c r="C269" s="4" t="s">
        <v>200</v>
      </c>
      <c r="D269" s="6">
        <f>'Armado de Bases'!C27*'Análisis de Precios'!E254</f>
        <v>1.8119999999999998</v>
      </c>
      <c r="E269" s="5">
        <f>Q10</f>
        <v>3706.0000000000005</v>
      </c>
      <c r="F269" s="5">
        <f t="shared" ref="F269:F270" si="23">D269*E269</f>
        <v>6715.2719999999999</v>
      </c>
    </row>
    <row r="270" spans="1:6">
      <c r="A270" s="4">
        <v>3</v>
      </c>
      <c r="B270" s="3" t="s">
        <v>175</v>
      </c>
      <c r="C270" s="4" t="s">
        <v>200</v>
      </c>
      <c r="D270" s="6">
        <f>'Armado de Bases'!C27*'Análisis de Precios'!E254</f>
        <v>1.8119999999999998</v>
      </c>
      <c r="E270" s="5">
        <f>Q12</f>
        <v>1962.0000000000002</v>
      </c>
      <c r="F270" s="5">
        <f t="shared" si="23"/>
        <v>3555.1440000000002</v>
      </c>
    </row>
    <row r="271" spans="1:6">
      <c r="A271" s="4"/>
      <c r="B271" s="3"/>
      <c r="C271" s="3"/>
      <c r="D271" s="367" t="s">
        <v>206</v>
      </c>
      <c r="E271" s="367"/>
      <c r="F271" s="7">
        <f>SUM(F268:F270)</f>
        <v>10270.416000000001</v>
      </c>
    </row>
    <row r="272" spans="1:6" ht="13.5" thickBot="1"/>
    <row r="273" spans="1:6" ht="13.5" thickBot="1">
      <c r="A273" s="9"/>
      <c r="B273" s="10" t="s">
        <v>209</v>
      </c>
      <c r="C273" s="10"/>
      <c r="D273" s="11" t="s">
        <v>210</v>
      </c>
      <c r="E273" s="10"/>
      <c r="F273" s="12">
        <f>F271+F266+F260</f>
        <v>13778.303833656</v>
      </c>
    </row>
    <row r="274" spans="1:6">
      <c r="F274" s="13"/>
    </row>
    <row r="275" spans="1:6">
      <c r="A275" s="319" t="s">
        <v>154</v>
      </c>
      <c r="B275" s="319"/>
      <c r="C275" s="319"/>
      <c r="D275" s="319"/>
      <c r="E275" s="319"/>
      <c r="F275" s="16"/>
    </row>
    <row r="276" spans="1:6">
      <c r="A276" s="277"/>
      <c r="B276" s="277"/>
      <c r="C276" s="277"/>
      <c r="D276" s="278"/>
      <c r="E276" s="277"/>
      <c r="F276" s="277"/>
    </row>
    <row r="277" spans="1:6">
      <c r="A277" s="277" t="s">
        <v>155</v>
      </c>
      <c r="B277" s="277"/>
      <c r="C277" s="277" t="s">
        <v>156</v>
      </c>
      <c r="D277" s="278"/>
      <c r="E277" s="277"/>
      <c r="F277" s="277"/>
    </row>
    <row r="278" spans="1:6">
      <c r="A278" s="106">
        <f>+'IPV VIVIENDA'!A21</f>
        <v>12</v>
      </c>
      <c r="B278" s="106" t="str">
        <f>+'IPV VIVIENDA'!B21</f>
        <v>Mampostería muros de 0,10 m armada</v>
      </c>
      <c r="C278" s="106" t="str">
        <f>+'IPV VIVIENDA'!C21</f>
        <v>m2</v>
      </c>
      <c r="D278" s="279" t="s">
        <v>157</v>
      </c>
      <c r="E278" s="280">
        <v>0.04</v>
      </c>
      <c r="F278" s="277"/>
    </row>
    <row r="279" spans="1:6">
      <c r="A279" s="277"/>
      <c r="B279" s="277"/>
      <c r="C279" s="277"/>
      <c r="D279" s="278"/>
      <c r="E279" s="277"/>
      <c r="F279" s="277"/>
    </row>
    <row r="280" spans="1:6">
      <c r="A280" s="386" t="s">
        <v>158</v>
      </c>
      <c r="B280" s="386" t="s">
        <v>159</v>
      </c>
      <c r="C280" s="386" t="s">
        <v>160</v>
      </c>
      <c r="D280" s="421" t="s">
        <v>161</v>
      </c>
      <c r="E280" s="404" t="s">
        <v>162</v>
      </c>
      <c r="F280" s="404" t="s">
        <v>163</v>
      </c>
    </row>
    <row r="281" spans="1:6">
      <c r="A281" s="386"/>
      <c r="B281" s="386"/>
      <c r="C281" s="386"/>
      <c r="D281" s="421"/>
      <c r="E281" s="404"/>
      <c r="F281" s="404"/>
    </row>
    <row r="282" spans="1:6">
      <c r="A282" s="274" t="s">
        <v>169</v>
      </c>
      <c r="B282" s="385" t="s">
        <v>170</v>
      </c>
      <c r="C282" s="385"/>
      <c r="D282" s="385"/>
      <c r="E282" s="385"/>
      <c r="F282" s="385"/>
    </row>
    <row r="283" spans="1:6">
      <c r="A283" s="274">
        <v>1</v>
      </c>
      <c r="B283" s="281" t="s">
        <v>172</v>
      </c>
      <c r="C283" s="274" t="s">
        <v>173</v>
      </c>
      <c r="D283" s="282">
        <f>SUM(D292:D294)</f>
        <v>0.47599999999999998</v>
      </c>
      <c r="E283" s="283">
        <f>F295*0.05</f>
        <v>90.077600000000018</v>
      </c>
      <c r="F283" s="283">
        <f>D283*E283</f>
        <v>42.876937600000005</v>
      </c>
    </row>
    <row r="284" spans="1:6">
      <c r="A284" s="274"/>
      <c r="B284" s="281"/>
      <c r="C284" s="281"/>
      <c r="D284" s="385" t="s">
        <v>176</v>
      </c>
      <c r="E284" s="385"/>
      <c r="F284" s="284">
        <f>F283</f>
        <v>42.876937600000005</v>
      </c>
    </row>
    <row r="285" spans="1:6">
      <c r="A285" s="274" t="s">
        <v>179</v>
      </c>
      <c r="B285" s="385" t="s">
        <v>180</v>
      </c>
      <c r="C285" s="385"/>
      <c r="D285" s="385"/>
      <c r="E285" s="385"/>
      <c r="F285" s="385"/>
    </row>
    <row r="286" spans="1:6">
      <c r="A286" s="274"/>
      <c r="B286" s="281" t="s">
        <v>242</v>
      </c>
      <c r="C286" s="274" t="s">
        <v>256</v>
      </c>
      <c r="D286" s="282">
        <f>Mamposteria!D40*E278</f>
        <v>7</v>
      </c>
      <c r="E286" s="283">
        <v>2.92</v>
      </c>
      <c r="F286" s="283">
        <f>E286*D286</f>
        <v>20.439999999999998</v>
      </c>
    </row>
    <row r="287" spans="1:6">
      <c r="A287" s="274"/>
      <c r="B287" s="281" t="s">
        <v>257</v>
      </c>
      <c r="C287" s="274" t="s">
        <v>248</v>
      </c>
      <c r="D287" s="282">
        <f>Mamposteria!D45*'Análisis de Precios'!E278</f>
        <v>0.126</v>
      </c>
      <c r="E287" s="283">
        <v>3.95</v>
      </c>
      <c r="F287" s="283">
        <f t="shared" ref="F287:F289" si="24">E287*D287</f>
        <v>0.49770000000000003</v>
      </c>
    </row>
    <row r="288" spans="1:6">
      <c r="A288" s="274"/>
      <c r="B288" s="273" t="s">
        <v>194</v>
      </c>
      <c r="C288" s="274" t="s">
        <v>249</v>
      </c>
      <c r="D288" s="282">
        <f>Mamposteria!D39*'Análisis de Precios'!E278</f>
        <v>1.2E-2</v>
      </c>
      <c r="E288" s="283">
        <f>R42</f>
        <v>634.17250000000001</v>
      </c>
      <c r="F288" s="283">
        <f t="shared" si="24"/>
        <v>7.6100700000000003</v>
      </c>
    </row>
    <row r="289" spans="1:8">
      <c r="A289" s="274"/>
      <c r="B289" s="273" t="s">
        <v>192</v>
      </c>
      <c r="C289" s="274" t="s">
        <v>248</v>
      </c>
      <c r="D289" s="282">
        <f>Mamposteria!D37*'Análisis de Precios'!E278</f>
        <v>2.54</v>
      </c>
      <c r="E289" s="283">
        <f>R41</f>
        <v>841.56944444444457</v>
      </c>
      <c r="F289" s="283">
        <f t="shared" si="24"/>
        <v>2137.5863888888894</v>
      </c>
    </row>
    <row r="290" spans="1:8">
      <c r="A290" s="274"/>
      <c r="B290" s="273"/>
      <c r="C290" s="274"/>
      <c r="D290" s="385" t="s">
        <v>195</v>
      </c>
      <c r="E290" s="385"/>
      <c r="F290" s="283">
        <f>F286+F287+F288+F289</f>
        <v>2166.1341588888895</v>
      </c>
    </row>
    <row r="291" spans="1:8">
      <c r="A291" s="274" t="s">
        <v>197</v>
      </c>
      <c r="B291" s="385" t="s">
        <v>164</v>
      </c>
      <c r="C291" s="385"/>
      <c r="D291" s="385"/>
      <c r="E291" s="385"/>
      <c r="F291" s="385"/>
    </row>
    <row r="292" spans="1:8">
      <c r="A292" s="274">
        <v>1</v>
      </c>
      <c r="B292" s="281" t="s">
        <v>168</v>
      </c>
      <c r="C292" s="274" t="s">
        <v>200</v>
      </c>
      <c r="D292" s="282">
        <v>0.1</v>
      </c>
      <c r="E292" s="283">
        <f>E268</f>
        <v>4360</v>
      </c>
      <c r="F292" s="283">
        <f>D292*E292</f>
        <v>436</v>
      </c>
    </row>
    <row r="293" spans="1:8">
      <c r="A293" s="274">
        <v>2</v>
      </c>
      <c r="B293" s="281" t="s">
        <v>171</v>
      </c>
      <c r="C293" s="274" t="s">
        <v>200</v>
      </c>
      <c r="D293" s="282">
        <f>Mamposteria!D41*'Análisis de Precios'!E278</f>
        <v>0.36</v>
      </c>
      <c r="E293" s="283">
        <f>E269</f>
        <v>3706.0000000000005</v>
      </c>
      <c r="F293" s="283">
        <f t="shared" ref="F293:F294" si="25">D293*E293</f>
        <v>1334.16</v>
      </c>
    </row>
    <row r="294" spans="1:8">
      <c r="A294" s="274">
        <v>3</v>
      </c>
      <c r="B294" s="281" t="s">
        <v>175</v>
      </c>
      <c r="C294" s="274" t="s">
        <v>200</v>
      </c>
      <c r="D294" s="282">
        <f>Mamposteria!D50*'Análisis de Precios'!E278</f>
        <v>1.6E-2</v>
      </c>
      <c r="E294" s="283">
        <f>E270</f>
        <v>1962.0000000000002</v>
      </c>
      <c r="F294" s="283">
        <f t="shared" si="25"/>
        <v>31.392000000000003</v>
      </c>
    </row>
    <row r="295" spans="1:8">
      <c r="A295" s="274"/>
      <c r="B295" s="281"/>
      <c r="C295" s="281"/>
      <c r="D295" s="385" t="s">
        <v>206</v>
      </c>
      <c r="E295" s="385"/>
      <c r="F295" s="284">
        <f>F292+F293+F294</f>
        <v>1801.5520000000001</v>
      </c>
    </row>
    <row r="296" spans="1:8" ht="13.5" thickBot="1">
      <c r="A296" s="277"/>
      <c r="B296" s="277"/>
      <c r="C296" s="277"/>
      <c r="D296" s="278"/>
      <c r="E296" s="277"/>
      <c r="F296" s="277"/>
    </row>
    <row r="297" spans="1:8" ht="13.5" thickBot="1">
      <c r="A297" s="285"/>
      <c r="B297" s="286" t="s">
        <v>209</v>
      </c>
      <c r="C297" s="286"/>
      <c r="D297" s="287" t="s">
        <v>210</v>
      </c>
      <c r="E297" s="286"/>
      <c r="F297" s="288">
        <f>F284+F290+F295</f>
        <v>4010.5630964888896</v>
      </c>
    </row>
    <row r="298" spans="1:8">
      <c r="F298" s="13"/>
    </row>
    <row r="299" spans="1:8">
      <c r="A299" s="319" t="s">
        <v>154</v>
      </c>
      <c r="B299" s="319"/>
      <c r="C299" s="319"/>
      <c r="D299" s="319"/>
      <c r="E299" s="319"/>
      <c r="F299" s="16"/>
    </row>
    <row r="301" spans="1:8">
      <c r="A301" s="1" t="s">
        <v>155</v>
      </c>
      <c r="C301" s="1" t="s">
        <v>156</v>
      </c>
      <c r="F301" s="16"/>
    </row>
    <row r="302" spans="1:8">
      <c r="A302" s="18">
        <f>+'IPV VIVIENDA'!A22</f>
        <v>13</v>
      </c>
      <c r="B302" s="18" t="str">
        <f>+'IPV VIVIENDA'!B22</f>
        <v>Columnas de Encadenado, enmarcado y carga</v>
      </c>
      <c r="C302" s="18" t="str">
        <f>+'IPV VIVIENDA'!C22</f>
        <v>m3</v>
      </c>
      <c r="D302" s="252" t="s">
        <v>157</v>
      </c>
      <c r="E302" s="253">
        <v>0.156</v>
      </c>
      <c r="F302" s="1">
        <v>0.156</v>
      </c>
      <c r="H302" s="1" t="s">
        <v>258</v>
      </c>
    </row>
    <row r="304" spans="1:8">
      <c r="A304" s="366" t="s">
        <v>158</v>
      </c>
      <c r="B304" s="366" t="s">
        <v>159</v>
      </c>
      <c r="C304" s="366" t="s">
        <v>160</v>
      </c>
      <c r="D304" s="377" t="s">
        <v>161</v>
      </c>
      <c r="E304" s="371" t="s">
        <v>162</v>
      </c>
      <c r="F304" s="371" t="s">
        <v>163</v>
      </c>
    </row>
    <row r="305" spans="1:7">
      <c r="A305" s="366"/>
      <c r="B305" s="366"/>
      <c r="C305" s="366"/>
      <c r="D305" s="377"/>
      <c r="E305" s="371"/>
      <c r="F305" s="371"/>
    </row>
    <row r="306" spans="1:7">
      <c r="A306" s="4" t="s">
        <v>169</v>
      </c>
      <c r="B306" s="367" t="s">
        <v>170</v>
      </c>
      <c r="C306" s="367"/>
      <c r="D306" s="367"/>
      <c r="E306" s="367"/>
      <c r="F306" s="367"/>
    </row>
    <row r="307" spans="1:7">
      <c r="A307" s="4">
        <v>1</v>
      </c>
      <c r="B307" s="3" t="s">
        <v>172</v>
      </c>
      <c r="C307" s="4" t="s">
        <v>173</v>
      </c>
      <c r="D307" s="6">
        <f>SUM(D323:D325)</f>
        <v>14.569999999999999</v>
      </c>
      <c r="E307" s="5">
        <f>0.05*F326</f>
        <v>1867.0610000000001</v>
      </c>
      <c r="F307" s="5">
        <f>D307*E307</f>
        <v>27203.07877</v>
      </c>
    </row>
    <row r="308" spans="1:7">
      <c r="A308" s="4"/>
      <c r="B308" s="3"/>
      <c r="C308" s="3"/>
      <c r="D308" s="367" t="s">
        <v>176</v>
      </c>
      <c r="E308" s="367"/>
      <c r="F308" s="7">
        <f>F307</f>
        <v>27203.07877</v>
      </c>
    </row>
    <row r="309" spans="1:7">
      <c r="A309" s="4" t="s">
        <v>179</v>
      </c>
      <c r="B309" s="367" t="s">
        <v>180</v>
      </c>
      <c r="C309" s="367"/>
      <c r="D309" s="367"/>
      <c r="E309" s="367"/>
      <c r="F309" s="367"/>
    </row>
    <row r="310" spans="1:7">
      <c r="A310" s="4"/>
      <c r="B310" s="19" t="s">
        <v>251</v>
      </c>
      <c r="C310" s="4" t="s">
        <v>248</v>
      </c>
      <c r="D310" s="22">
        <f>'Encof Aislado 2'!D34*'Análisis de Precios'!E302</f>
        <v>4.6800000000000001E-2</v>
      </c>
      <c r="E310" s="93">
        <f>R28</f>
        <v>3946.05</v>
      </c>
      <c r="F310" s="93">
        <f>D310*E310</f>
        <v>184.67514000000003</v>
      </c>
    </row>
    <row r="311" spans="1:7">
      <c r="A311" s="4"/>
      <c r="B311" s="273" t="s">
        <v>214</v>
      </c>
      <c r="C311" s="274" t="s">
        <v>248</v>
      </c>
      <c r="D311" s="275">
        <f>'Encof Aislado 1'!E5*'Análisis de Precios'!E302</f>
        <v>23.4</v>
      </c>
      <c r="E311" s="276">
        <f>R29</f>
        <v>842.72822972972961</v>
      </c>
      <c r="F311" s="276">
        <f>D311*E311</f>
        <v>19719.840575675673</v>
      </c>
      <c r="G311" s="277" t="s">
        <v>259</v>
      </c>
    </row>
    <row r="312" spans="1:7">
      <c r="A312" s="4"/>
      <c r="B312" s="19"/>
      <c r="C312" s="4"/>
      <c r="D312" s="6"/>
      <c r="E312" s="5"/>
      <c r="F312" s="93"/>
    </row>
    <row r="313" spans="1:7">
      <c r="A313" s="4"/>
      <c r="B313" s="19" t="s">
        <v>251</v>
      </c>
      <c r="C313" s="4" t="s">
        <v>248</v>
      </c>
      <c r="D313" s="268">
        <v>4.6800000000000001E-2</v>
      </c>
      <c r="E313" s="5">
        <f>R28</f>
        <v>3946.05</v>
      </c>
      <c r="F313" s="93">
        <f t="shared" ref="F313:F320" si="26">D313*E313</f>
        <v>184.67514000000003</v>
      </c>
    </row>
    <row r="314" spans="1:7">
      <c r="A314" s="4"/>
      <c r="B314" s="3" t="s">
        <v>181</v>
      </c>
      <c r="C314" s="4" t="s">
        <v>182</v>
      </c>
      <c r="D314" s="6">
        <f>'Encof Aislado 2'!D32*'Análisis de Precios'!E302</f>
        <v>0.42899999999999999</v>
      </c>
      <c r="E314" s="5">
        <f>R22</f>
        <v>474</v>
      </c>
      <c r="F314" s="93">
        <f t="shared" si="26"/>
        <v>203.346</v>
      </c>
    </row>
    <row r="315" spans="1:7">
      <c r="A315" s="4"/>
      <c r="B315" s="3" t="s">
        <v>188</v>
      </c>
      <c r="C315" s="4" t="s">
        <v>248</v>
      </c>
      <c r="D315" s="6">
        <f>'Encof Aislado 2'!D35*E302</f>
        <v>0.21839999999999998</v>
      </c>
      <c r="E315" s="5">
        <f>R27</f>
        <v>2622.8</v>
      </c>
      <c r="F315" s="93">
        <f t="shared" si="26"/>
        <v>572.81952000000001</v>
      </c>
    </row>
    <row r="316" spans="1:7">
      <c r="A316" s="4"/>
      <c r="B316" s="3" t="s">
        <v>260</v>
      </c>
      <c r="C316" s="4" t="s">
        <v>255</v>
      </c>
      <c r="D316" s="6">
        <f>'Encof Aislado 2'!D33*'Análisis de Precios'!E302</f>
        <v>0.40560000000000002</v>
      </c>
      <c r="E316" s="5">
        <f>R23</f>
        <v>0.25901639344262301</v>
      </c>
      <c r="F316" s="93">
        <f t="shared" si="26"/>
        <v>0.10505704918032789</v>
      </c>
    </row>
    <row r="317" spans="1:7">
      <c r="A317" s="4"/>
      <c r="B317" s="3"/>
      <c r="C317" s="4"/>
      <c r="D317" s="6"/>
      <c r="E317" s="5"/>
      <c r="F317" s="93"/>
    </row>
    <row r="318" spans="1:7">
      <c r="A318" s="4"/>
      <c r="B318" s="19" t="s">
        <v>192</v>
      </c>
      <c r="C318" s="4" t="s">
        <v>248</v>
      </c>
      <c r="D318" s="73">
        <f>'Limpiez y H°'!E84*'Análisis de Precios'!E302</f>
        <v>46.8</v>
      </c>
      <c r="E318" s="5">
        <v>22.8</v>
      </c>
      <c r="F318" s="93">
        <f t="shared" si="26"/>
        <v>1067.04</v>
      </c>
    </row>
    <row r="319" spans="1:7">
      <c r="A319" s="4"/>
      <c r="B319" s="19" t="s">
        <v>194</v>
      </c>
      <c r="C319" s="4" t="s">
        <v>249</v>
      </c>
      <c r="D319" s="73">
        <f>'Limpiez y H°'!E85*'Análisis de Precios'!E302</f>
        <v>8.1432000000000004E-2</v>
      </c>
      <c r="E319" s="5">
        <f>R18</f>
        <v>1580</v>
      </c>
      <c r="F319" s="93">
        <f t="shared" si="26"/>
        <v>128.66256000000001</v>
      </c>
    </row>
    <row r="320" spans="1:7">
      <c r="A320" s="4"/>
      <c r="B320" s="19" t="s">
        <v>198</v>
      </c>
      <c r="C320" s="4" t="s">
        <v>249</v>
      </c>
      <c r="D320" s="73">
        <f>'Limpiez y H°'!E86*'Análisis de Precios'!E302</f>
        <v>0.12214800000000001</v>
      </c>
      <c r="E320" s="5">
        <f>R20</f>
        <v>3839.4</v>
      </c>
      <c r="F320" s="93">
        <f t="shared" si="26"/>
        <v>468.97503120000005</v>
      </c>
    </row>
    <row r="321" spans="1:8">
      <c r="A321" s="4"/>
      <c r="B321" s="3"/>
      <c r="C321" s="3"/>
      <c r="D321" s="367" t="s">
        <v>195</v>
      </c>
      <c r="E321" s="367"/>
      <c r="F321" s="5">
        <f>SUM(F310:F320)</f>
        <v>22530.139023924854</v>
      </c>
    </row>
    <row r="322" spans="1:8">
      <c r="A322" s="4" t="s">
        <v>197</v>
      </c>
      <c r="B322" s="368" t="s">
        <v>164</v>
      </c>
      <c r="C322" s="369"/>
      <c r="D322" s="369"/>
      <c r="E322" s="369"/>
      <c r="F322" s="370"/>
    </row>
    <row r="323" spans="1:8">
      <c r="A323" s="4">
        <v>1</v>
      </c>
      <c r="B323" s="3" t="s">
        <v>168</v>
      </c>
      <c r="C323" s="4" t="s">
        <v>200</v>
      </c>
      <c r="D323" s="6">
        <v>0</v>
      </c>
      <c r="E323" s="5">
        <f>Q9</f>
        <v>4360</v>
      </c>
      <c r="F323" s="5">
        <f>D323*E323</f>
        <v>0</v>
      </c>
    </row>
    <row r="324" spans="1:8">
      <c r="A324" s="4">
        <v>2</v>
      </c>
      <c r="B324" s="3" t="s">
        <v>171</v>
      </c>
      <c r="C324" s="4" t="s">
        <v>200</v>
      </c>
      <c r="D324" s="6">
        <f>'Limpiez y H°'!E87+'Encof Aislado 2'!D36*'Análisis de Precios'!E302</f>
        <v>5.0199999999999996</v>
      </c>
      <c r="E324" s="5">
        <f>Q10</f>
        <v>3706.0000000000005</v>
      </c>
      <c r="F324" s="5">
        <f t="shared" ref="F324:F325" si="27">D324*E324</f>
        <v>18604.12</v>
      </c>
    </row>
    <row r="325" spans="1:8">
      <c r="A325" s="4">
        <v>3</v>
      </c>
      <c r="B325" s="3" t="s">
        <v>175</v>
      </c>
      <c r="C325" s="4" t="s">
        <v>200</v>
      </c>
      <c r="D325" s="6">
        <f>'Limpiez y H°'!E88+'Encof Aislado 2'!D37*'Análisis de Precios'!E302</f>
        <v>9.5499999999999989</v>
      </c>
      <c r="E325" s="5">
        <f>Q12</f>
        <v>1962.0000000000002</v>
      </c>
      <c r="F325" s="5">
        <f t="shared" si="27"/>
        <v>18737.099999999999</v>
      </c>
    </row>
    <row r="326" spans="1:8">
      <c r="A326" s="4"/>
      <c r="B326" s="3"/>
      <c r="C326" s="3"/>
      <c r="D326" s="367" t="s">
        <v>206</v>
      </c>
      <c r="E326" s="367"/>
      <c r="F326" s="7">
        <f>SUM(F323:F325)</f>
        <v>37341.22</v>
      </c>
    </row>
    <row r="327" spans="1:8" ht="13.5" thickBot="1"/>
    <row r="328" spans="1:8" ht="13.5" thickBot="1">
      <c r="A328" s="9"/>
      <c r="B328" s="10" t="s">
        <v>209</v>
      </c>
      <c r="C328" s="10"/>
      <c r="D328" s="11" t="s">
        <v>210</v>
      </c>
      <c r="E328" s="10"/>
      <c r="F328" s="12">
        <f>F326+F321+F308</f>
        <v>87074.437793924852</v>
      </c>
    </row>
    <row r="330" spans="1:8">
      <c r="A330" s="319" t="s">
        <v>154</v>
      </c>
      <c r="B330" s="319"/>
      <c r="C330" s="319"/>
      <c r="D330" s="319"/>
      <c r="E330" s="319"/>
      <c r="F330" s="16"/>
    </row>
    <row r="331" spans="1:8">
      <c r="A331" s="1" t="s">
        <v>155</v>
      </c>
      <c r="C331" s="1" t="s">
        <v>156</v>
      </c>
      <c r="F331" s="16"/>
    </row>
    <row r="332" spans="1:8">
      <c r="A332" s="25">
        <f>+'IPV VIVIENDA'!A23</f>
        <v>14</v>
      </c>
      <c r="B332" s="411" t="str">
        <f>+'IPV VIVIENDA'!B23</f>
        <v>Vigas de Encadenado Superior, Dintel y Carga</v>
      </c>
      <c r="C332" s="25" t="str">
        <f>+'IPV VIVIENDA'!C23</f>
        <v>m3</v>
      </c>
      <c r="D332" s="252" t="s">
        <v>157</v>
      </c>
      <c r="E332" s="253">
        <v>2.8319999999999999</v>
      </c>
      <c r="H332" s="1" t="s">
        <v>261</v>
      </c>
    </row>
    <row r="333" spans="1:8">
      <c r="A333" s="25"/>
      <c r="B333" s="412"/>
      <c r="C333" s="25"/>
    </row>
    <row r="334" spans="1:8">
      <c r="A334" s="366" t="s">
        <v>158</v>
      </c>
      <c r="B334" s="366" t="s">
        <v>159</v>
      </c>
      <c r="C334" s="366" t="s">
        <v>160</v>
      </c>
      <c r="D334" s="377" t="s">
        <v>161</v>
      </c>
      <c r="E334" s="371" t="s">
        <v>162</v>
      </c>
      <c r="F334" s="371" t="s">
        <v>163</v>
      </c>
    </row>
    <row r="335" spans="1:8">
      <c r="A335" s="366"/>
      <c r="B335" s="366"/>
      <c r="C335" s="366"/>
      <c r="D335" s="377"/>
      <c r="E335" s="371"/>
      <c r="F335" s="371"/>
    </row>
    <row r="336" spans="1:8">
      <c r="A336" s="4" t="s">
        <v>169</v>
      </c>
      <c r="B336" s="368" t="s">
        <v>170</v>
      </c>
      <c r="C336" s="369"/>
      <c r="D336" s="369"/>
      <c r="E336" s="369"/>
      <c r="F336" s="370"/>
    </row>
    <row r="337" spans="1:6">
      <c r="A337" s="4">
        <v>1</v>
      </c>
      <c r="B337" s="3" t="s">
        <v>172</v>
      </c>
      <c r="C337" s="4" t="s">
        <v>173</v>
      </c>
      <c r="D337" s="6">
        <f>SUM(D354:D356)</f>
        <v>43.788799999999995</v>
      </c>
      <c r="E337" s="5">
        <f>0.05*F357</f>
        <v>6907.7886720000015</v>
      </c>
      <c r="F337" s="5">
        <f>D337*E337</f>
        <v>302483.77660047362</v>
      </c>
    </row>
    <row r="338" spans="1:6">
      <c r="A338" s="4"/>
      <c r="B338" s="3"/>
      <c r="C338" s="3"/>
      <c r="D338" s="367" t="s">
        <v>176</v>
      </c>
      <c r="E338" s="367"/>
      <c r="F338" s="7">
        <f>F337</f>
        <v>302483.77660047362</v>
      </c>
    </row>
    <row r="339" spans="1:6">
      <c r="A339" s="4" t="s">
        <v>179</v>
      </c>
      <c r="B339" s="368" t="s">
        <v>180</v>
      </c>
      <c r="C339" s="369"/>
      <c r="D339" s="369"/>
      <c r="E339" s="369"/>
      <c r="F339" s="370"/>
    </row>
    <row r="340" spans="1:6">
      <c r="A340" s="4"/>
      <c r="B340" s="3"/>
      <c r="C340" s="4"/>
      <c r="D340" s="6"/>
      <c r="E340" s="5"/>
      <c r="F340" s="5"/>
    </row>
    <row r="341" spans="1:6">
      <c r="A341" s="4"/>
      <c r="B341" s="19" t="s">
        <v>262</v>
      </c>
      <c r="C341" s="4" t="s">
        <v>248</v>
      </c>
      <c r="D341" s="6">
        <f>'Armado de Bases'!C27*'Análisis de Precios'!E332</f>
        <v>0.84959999999999991</v>
      </c>
      <c r="E341" s="5">
        <f>R28</f>
        <v>3946.05</v>
      </c>
      <c r="F341" s="5">
        <f>E341*D341</f>
        <v>3352.5640799999996</v>
      </c>
    </row>
    <row r="342" spans="1:6">
      <c r="A342" s="4"/>
      <c r="B342" s="19" t="s">
        <v>214</v>
      </c>
      <c r="C342" s="4" t="s">
        <v>248</v>
      </c>
      <c r="D342" s="6">
        <f>'Armado de Bases'!C28*'Análisis de Precios'!E332</f>
        <v>212.39999999999998</v>
      </c>
      <c r="E342" s="5">
        <f>R29</f>
        <v>842.72822972972961</v>
      </c>
      <c r="F342" s="5">
        <f t="shared" ref="F342:F351" si="28">E342*D342</f>
        <v>178995.47599459454</v>
      </c>
    </row>
    <row r="343" spans="1:6">
      <c r="A343" s="4"/>
      <c r="B343" s="19"/>
      <c r="C343" s="4"/>
      <c r="D343" s="6"/>
      <c r="E343" s="5"/>
      <c r="F343" s="5"/>
    </row>
    <row r="344" spans="1:6">
      <c r="A344" s="4"/>
      <c r="B344" s="19" t="s">
        <v>262</v>
      </c>
      <c r="C344" s="4" t="s">
        <v>248</v>
      </c>
      <c r="D344" s="6">
        <f>'Armado de Bases'!C31*'Análisis de Precios'!E332</f>
        <v>0.56640000000000001</v>
      </c>
      <c r="E344" s="5">
        <f>R28</f>
        <v>3946.05</v>
      </c>
      <c r="F344" s="5">
        <f t="shared" si="28"/>
        <v>2235.0427200000004</v>
      </c>
    </row>
    <row r="345" spans="1:6">
      <c r="A345" s="4"/>
      <c r="B345" s="3" t="s">
        <v>181</v>
      </c>
      <c r="C345" s="4" t="s">
        <v>182</v>
      </c>
      <c r="D345" s="6">
        <f>'Armado de Bases'!C33*'Análisis de Precios'!E332</f>
        <v>7.7879999999999994</v>
      </c>
      <c r="E345" s="5">
        <f>R22</f>
        <v>474</v>
      </c>
      <c r="F345" s="5">
        <f t="shared" si="28"/>
        <v>3691.5119999999997</v>
      </c>
    </row>
    <row r="346" spans="1:6">
      <c r="A346" s="4"/>
      <c r="B346" s="3" t="s">
        <v>263</v>
      </c>
      <c r="C346" s="4" t="s">
        <v>248</v>
      </c>
      <c r="D346" s="6">
        <f>'Armado de Bases'!C32*'Análisis de Precios'!E332</f>
        <v>2.8319999999999999</v>
      </c>
      <c r="E346" s="5">
        <f>R27</f>
        <v>2622.8</v>
      </c>
      <c r="F346" s="5">
        <f t="shared" si="28"/>
        <v>7427.7696000000005</v>
      </c>
    </row>
    <row r="347" spans="1:6">
      <c r="A347" s="4"/>
      <c r="B347" s="3" t="s">
        <v>254</v>
      </c>
      <c r="C347" s="4" t="s">
        <v>255</v>
      </c>
      <c r="D347" s="6">
        <f>'Armado de Bases'!C34*'Análisis de Precios'!E332</f>
        <v>5.8055999999999992</v>
      </c>
      <c r="E347" s="5">
        <f>R24</f>
        <v>750.5</v>
      </c>
      <c r="F347" s="5">
        <f t="shared" si="28"/>
        <v>4357.1027999999997</v>
      </c>
    </row>
    <row r="348" spans="1:6">
      <c r="A348" s="4"/>
      <c r="B348" s="3"/>
      <c r="C348" s="4"/>
      <c r="D348" s="6"/>
      <c r="E348" s="5"/>
      <c r="F348" s="5"/>
    </row>
    <row r="349" spans="1:6">
      <c r="A349" s="4"/>
      <c r="B349" s="19" t="s">
        <v>192</v>
      </c>
      <c r="C349" s="4" t="s">
        <v>264</v>
      </c>
      <c r="D349" s="6">
        <f>'Armado de Bases'!C38*'Análisis de Precios'!E332</f>
        <v>708</v>
      </c>
      <c r="E349" s="5">
        <v>22.5</v>
      </c>
      <c r="F349" s="5">
        <f t="shared" si="28"/>
        <v>15930</v>
      </c>
    </row>
    <row r="350" spans="1:6">
      <c r="A350" s="4"/>
      <c r="B350" s="19" t="s">
        <v>194</v>
      </c>
      <c r="C350" s="4" t="s">
        <v>249</v>
      </c>
      <c r="D350" s="6">
        <f>'Armado de Bases'!C40*'Análisis de Precios'!E332</f>
        <v>1.6991999999999998</v>
      </c>
      <c r="E350" s="5">
        <f>R18</f>
        <v>1580</v>
      </c>
      <c r="F350" s="5">
        <f t="shared" si="28"/>
        <v>2684.7359999999999</v>
      </c>
    </row>
    <row r="351" spans="1:6">
      <c r="A351" s="4"/>
      <c r="B351" s="19" t="s">
        <v>198</v>
      </c>
      <c r="C351" s="4" t="s">
        <v>249</v>
      </c>
      <c r="D351" s="6">
        <f>'Armado de Bases'!C39*'Análisis de Precios'!E332</f>
        <v>2.2656000000000001</v>
      </c>
      <c r="E351" s="5">
        <f>R20</f>
        <v>3839.4</v>
      </c>
      <c r="F351" s="5">
        <f t="shared" si="28"/>
        <v>8698.5446400000001</v>
      </c>
    </row>
    <row r="352" spans="1:6">
      <c r="A352" s="4"/>
      <c r="B352" s="3"/>
      <c r="C352" s="3"/>
      <c r="D352" s="367" t="s">
        <v>195</v>
      </c>
      <c r="E352" s="367"/>
      <c r="F352" s="5">
        <f>SUM(F341:F351)</f>
        <v>227372.74783459454</v>
      </c>
    </row>
    <row r="353" spans="1:6">
      <c r="A353" s="4" t="s">
        <v>197</v>
      </c>
      <c r="B353" s="368" t="s">
        <v>164</v>
      </c>
      <c r="C353" s="369"/>
      <c r="D353" s="369"/>
      <c r="E353" s="369"/>
      <c r="F353" s="370"/>
    </row>
    <row r="354" spans="1:6">
      <c r="A354" s="4">
        <v>1</v>
      </c>
      <c r="B354" s="3" t="s">
        <v>168</v>
      </c>
      <c r="C354" s="4" t="s">
        <v>200</v>
      </c>
      <c r="D354" s="6"/>
      <c r="E354" s="5">
        <f>Q9</f>
        <v>4360</v>
      </c>
      <c r="F354" s="5">
        <f>D354*E354</f>
        <v>0</v>
      </c>
    </row>
    <row r="355" spans="1:6">
      <c r="A355" s="4">
        <v>2</v>
      </c>
      <c r="B355" s="3" t="s">
        <v>171</v>
      </c>
      <c r="C355" s="4" t="s">
        <v>200</v>
      </c>
      <c r="D355" s="6">
        <f>'Armado de Bases'!C29+'Armado de Bases'!C35+'Armado de Bases'!C41*'Análisis de Precios'!E332</f>
        <v>29.955359999999999</v>
      </c>
      <c r="E355" s="5">
        <f>Q10</f>
        <v>3706.0000000000005</v>
      </c>
      <c r="F355" s="5">
        <f t="shared" ref="F355:F356" si="29">D355*E355</f>
        <v>111014.56416000001</v>
      </c>
    </row>
    <row r="356" spans="1:6">
      <c r="A356" s="4">
        <v>3</v>
      </c>
      <c r="B356" s="3" t="s">
        <v>175</v>
      </c>
      <c r="C356" s="4" t="s">
        <v>200</v>
      </c>
      <c r="D356" s="6">
        <f>'Armado de Bases'!C36+'Armado de Bases'!C42*'Análisis de Precios'!E332</f>
        <v>13.83344</v>
      </c>
      <c r="E356" s="5">
        <f>Q12</f>
        <v>1962.0000000000002</v>
      </c>
      <c r="F356" s="5">
        <f t="shared" si="29"/>
        <v>27141.209280000003</v>
      </c>
    </row>
    <row r="357" spans="1:6">
      <c r="A357" s="4"/>
      <c r="B357" s="3"/>
      <c r="C357" s="3"/>
      <c r="D357" s="367" t="s">
        <v>206</v>
      </c>
      <c r="E357" s="367"/>
      <c r="F357" s="7">
        <f>SUM(F354:F356)</f>
        <v>138155.77344000002</v>
      </c>
    </row>
    <row r="358" spans="1:6" ht="13.5" thickBot="1"/>
    <row r="359" spans="1:6" ht="13.5" thickBot="1">
      <c r="A359" s="9"/>
      <c r="B359" s="10" t="s">
        <v>209</v>
      </c>
      <c r="C359" s="10"/>
      <c r="D359" s="11" t="s">
        <v>210</v>
      </c>
      <c r="E359" s="10"/>
      <c r="F359" s="12">
        <f>F357+F352+F338</f>
        <v>668012.29787506815</v>
      </c>
    </row>
    <row r="360" spans="1:6">
      <c r="F360" s="13"/>
    </row>
    <row r="361" spans="1:6">
      <c r="A361" s="319" t="s">
        <v>154</v>
      </c>
      <c r="B361" s="319"/>
      <c r="C361" s="319"/>
      <c r="D361" s="319"/>
      <c r="E361" s="319"/>
      <c r="F361" s="16"/>
    </row>
    <row r="362" spans="1:6">
      <c r="A362" s="1" t="s">
        <v>155</v>
      </c>
      <c r="C362" s="1" t="s">
        <v>156</v>
      </c>
      <c r="F362" s="16"/>
    </row>
    <row r="363" spans="1:6">
      <c r="A363" s="18">
        <f>+'IPV VIVIENDA'!A24</f>
        <v>15</v>
      </c>
      <c r="B363" s="419" t="str">
        <f>+'IPV VIVIENDA'!B24</f>
        <v>Losa de Hº Aº vista s/oquedades (incluye acceso)</v>
      </c>
      <c r="C363" s="106" t="str">
        <f>+'IPV VIVIENDA'!C24</f>
        <v>m3</v>
      </c>
      <c r="D363" s="279" t="s">
        <v>157</v>
      </c>
      <c r="E363" s="280">
        <v>6.39</v>
      </c>
      <c r="F363" s="277"/>
    </row>
    <row r="364" spans="1:6">
      <c r="B364" s="420"/>
      <c r="C364" s="277"/>
      <c r="D364" s="278"/>
      <c r="E364" s="277"/>
      <c r="F364" s="277"/>
    </row>
    <row r="365" spans="1:6">
      <c r="A365" s="366" t="s">
        <v>158</v>
      </c>
      <c r="B365" s="366" t="s">
        <v>159</v>
      </c>
      <c r="C365" s="366" t="s">
        <v>160</v>
      </c>
      <c r="D365" s="377" t="s">
        <v>161</v>
      </c>
      <c r="E365" s="371" t="s">
        <v>162</v>
      </c>
      <c r="F365" s="371" t="s">
        <v>163</v>
      </c>
    </row>
    <row r="366" spans="1:6">
      <c r="A366" s="366"/>
      <c r="B366" s="366"/>
      <c r="C366" s="366"/>
      <c r="D366" s="377"/>
      <c r="E366" s="371"/>
      <c r="F366" s="371"/>
    </row>
    <row r="367" spans="1:6">
      <c r="A367" s="4" t="s">
        <v>169</v>
      </c>
      <c r="B367" s="368" t="s">
        <v>170</v>
      </c>
      <c r="C367" s="369"/>
      <c r="D367" s="369"/>
      <c r="E367" s="369"/>
      <c r="F367" s="370"/>
    </row>
    <row r="368" spans="1:6">
      <c r="A368" s="4">
        <v>1</v>
      </c>
      <c r="B368" s="3" t="s">
        <v>172</v>
      </c>
      <c r="C368" s="4" t="s">
        <v>173</v>
      </c>
      <c r="D368" s="6">
        <f>SUM(D383:D385)</f>
        <v>303.52499999999998</v>
      </c>
      <c r="E368" s="5">
        <f>0.05*F386</f>
        <v>41978.657700000003</v>
      </c>
      <c r="F368" s="5">
        <f>D368*E368</f>
        <v>12741572.0783925</v>
      </c>
    </row>
    <row r="369" spans="1:6">
      <c r="A369" s="4"/>
      <c r="B369" s="3"/>
      <c r="C369" s="3"/>
      <c r="D369" s="367" t="s">
        <v>176</v>
      </c>
      <c r="E369" s="367"/>
      <c r="F369" s="7">
        <f>F368</f>
        <v>12741572.0783925</v>
      </c>
    </row>
    <row r="370" spans="1:6">
      <c r="A370" s="4" t="s">
        <v>179</v>
      </c>
      <c r="B370" s="368" t="s">
        <v>180</v>
      </c>
      <c r="C370" s="369"/>
      <c r="D370" s="369"/>
      <c r="E370" s="369"/>
      <c r="F370" s="370"/>
    </row>
    <row r="371" spans="1:6">
      <c r="A371" s="4"/>
      <c r="B371" s="19" t="s">
        <v>192</v>
      </c>
      <c r="C371" s="4" t="s">
        <v>264</v>
      </c>
      <c r="D371" s="22">
        <f>Losas!C1*'Análisis de Precios'!E363</f>
        <v>1917</v>
      </c>
      <c r="E371" s="93">
        <v>22.5</v>
      </c>
      <c r="F371" s="93">
        <f>D371*E371</f>
        <v>43132.5</v>
      </c>
    </row>
    <row r="372" spans="1:6">
      <c r="A372" s="4"/>
      <c r="B372" s="19" t="s">
        <v>194</v>
      </c>
      <c r="C372" s="4" t="s">
        <v>249</v>
      </c>
      <c r="D372" s="292">
        <f>Losas!C2*'Análisis de Precios'!E363</f>
        <v>3.3355799999999998</v>
      </c>
      <c r="E372" s="93">
        <f>R18</f>
        <v>1580</v>
      </c>
      <c r="F372" s="93">
        <f t="shared" ref="F372:F380" si="30">D372*E372</f>
        <v>5270.2163999999993</v>
      </c>
    </row>
    <row r="373" spans="1:6">
      <c r="A373" s="4"/>
      <c r="B373" s="19" t="s">
        <v>198</v>
      </c>
      <c r="C373" s="4" t="s">
        <v>249</v>
      </c>
      <c r="D373" s="22">
        <f>Losas!C3*'Análisis de Precios'!E363</f>
        <v>5.0033700000000003</v>
      </c>
      <c r="E373" s="93">
        <f>R20</f>
        <v>3839.4</v>
      </c>
      <c r="F373" s="93">
        <f t="shared" si="30"/>
        <v>19209.938778000003</v>
      </c>
    </row>
    <row r="374" spans="1:6">
      <c r="A374" s="4"/>
      <c r="B374" s="19"/>
      <c r="C374" s="4"/>
      <c r="D374" s="22"/>
      <c r="E374" s="22"/>
      <c r="F374" s="93"/>
    </row>
    <row r="375" spans="1:6">
      <c r="A375" s="4"/>
      <c r="B375" s="19" t="s">
        <v>262</v>
      </c>
      <c r="C375" s="4" t="s">
        <v>248</v>
      </c>
      <c r="D375" s="22">
        <f>Losas!C5*'Análisis de Precios'!E363</f>
        <v>3.8339999999999996</v>
      </c>
      <c r="E375" s="93">
        <f>R28</f>
        <v>3946.05</v>
      </c>
      <c r="F375" s="93">
        <f t="shared" si="30"/>
        <v>15129.155699999999</v>
      </c>
    </row>
    <row r="376" spans="1:6">
      <c r="A376" s="4"/>
      <c r="B376" s="3" t="s">
        <v>181</v>
      </c>
      <c r="C376" s="4" t="s">
        <v>182</v>
      </c>
      <c r="D376" s="22">
        <f>Losas!C7*'Análisis de Precios'!E363</f>
        <v>15.975</v>
      </c>
      <c r="E376" s="93">
        <f>R22</f>
        <v>474</v>
      </c>
      <c r="F376" s="93">
        <f t="shared" si="30"/>
        <v>7572.15</v>
      </c>
    </row>
    <row r="377" spans="1:6">
      <c r="A377" s="4"/>
      <c r="B377" s="3" t="s">
        <v>263</v>
      </c>
      <c r="C377" s="4" t="s">
        <v>248</v>
      </c>
      <c r="D377" s="22">
        <v>1</v>
      </c>
      <c r="E377" s="93">
        <f>R27</f>
        <v>2622.8</v>
      </c>
      <c r="F377" s="93">
        <f t="shared" si="30"/>
        <v>2622.8</v>
      </c>
    </row>
    <row r="378" spans="1:6">
      <c r="A378" s="4"/>
      <c r="B378" s="3" t="s">
        <v>265</v>
      </c>
      <c r="C378" s="4" t="s">
        <v>255</v>
      </c>
      <c r="D378" s="22">
        <f>Losas!C9*'Análisis de Precios'!E363</f>
        <v>3.5145</v>
      </c>
      <c r="E378" s="93">
        <f>Q25</f>
        <v>2730</v>
      </c>
      <c r="F378" s="93">
        <f t="shared" si="30"/>
        <v>9594.5849999999991</v>
      </c>
    </row>
    <row r="379" spans="1:6">
      <c r="A379" s="4"/>
      <c r="B379" s="3" t="s">
        <v>266</v>
      </c>
      <c r="C379" s="4" t="s">
        <v>255</v>
      </c>
      <c r="D379" s="81">
        <f>Losas!C8*'Análisis de Precios'!E363</f>
        <v>4.4729999999999999</v>
      </c>
      <c r="E379" s="94">
        <f>R26</f>
        <v>367.23714285714283</v>
      </c>
      <c r="F379" s="93">
        <f t="shared" si="30"/>
        <v>1642.6517399999998</v>
      </c>
    </row>
    <row r="380" spans="1:6">
      <c r="A380" s="4"/>
      <c r="B380" s="19" t="s">
        <v>215</v>
      </c>
      <c r="C380" s="4" t="s">
        <v>248</v>
      </c>
      <c r="D380" s="81">
        <f>Losas!C4*'Análisis de Precios'!E363</f>
        <v>319.5</v>
      </c>
      <c r="E380" s="94">
        <f>R30</f>
        <v>845.77499999999986</v>
      </c>
      <c r="F380" s="93">
        <f t="shared" si="30"/>
        <v>270225.11249999993</v>
      </c>
    </row>
    <row r="381" spans="1:6">
      <c r="A381" s="4"/>
      <c r="B381" s="3"/>
      <c r="C381" s="3"/>
      <c r="D381" s="367" t="s">
        <v>195</v>
      </c>
      <c r="E381" s="367"/>
      <c r="F381" s="5">
        <f>SUM(F371:F380)</f>
        <v>374399.11011799995</v>
      </c>
    </row>
    <row r="382" spans="1:6">
      <c r="A382" s="4" t="s">
        <v>197</v>
      </c>
      <c r="B382" s="368" t="s">
        <v>164</v>
      </c>
      <c r="C382" s="369"/>
      <c r="D382" s="369"/>
      <c r="E382" s="369"/>
      <c r="F382" s="370"/>
    </row>
    <row r="383" spans="1:6">
      <c r="A383" s="4">
        <v>1</v>
      </c>
      <c r="B383" s="3" t="s">
        <v>168</v>
      </c>
      <c r="C383" s="4" t="s">
        <v>200</v>
      </c>
      <c r="D383" s="6">
        <v>0</v>
      </c>
      <c r="E383" s="5">
        <f>Q9</f>
        <v>4360</v>
      </c>
      <c r="F383" s="5">
        <f>D383*E383</f>
        <v>0</v>
      </c>
    </row>
    <row r="384" spans="1:6">
      <c r="A384" s="4">
        <v>2</v>
      </c>
      <c r="B384" s="3" t="s">
        <v>171</v>
      </c>
      <c r="C384" s="4" t="s">
        <v>200</v>
      </c>
      <c r="D384" s="6">
        <f>Losas!C10*'Análisis de Precios'!E363</f>
        <v>139.94099999999997</v>
      </c>
      <c r="E384" s="5">
        <f>Q10</f>
        <v>3706.0000000000005</v>
      </c>
      <c r="F384" s="5">
        <f t="shared" ref="F384:F385" si="31">D384*E384</f>
        <v>518621.34599999996</v>
      </c>
    </row>
    <row r="385" spans="1:7">
      <c r="A385" s="4">
        <v>3</v>
      </c>
      <c r="B385" s="3" t="s">
        <v>175</v>
      </c>
      <c r="C385" s="4" t="s">
        <v>200</v>
      </c>
      <c r="D385" s="6">
        <f>Losas!C11*'Análisis de Precios'!E363</f>
        <v>163.584</v>
      </c>
      <c r="E385" s="5">
        <f>Q12</f>
        <v>1962.0000000000002</v>
      </c>
      <c r="F385" s="5">
        <f t="shared" si="31"/>
        <v>320951.80800000002</v>
      </c>
    </row>
    <row r="386" spans="1:7">
      <c r="A386" s="4"/>
      <c r="B386" s="3"/>
      <c r="C386" s="3"/>
      <c r="D386" s="367" t="s">
        <v>206</v>
      </c>
      <c r="E386" s="367"/>
      <c r="F386" s="7">
        <f>SUM(F383:F385)</f>
        <v>839573.15399999998</v>
      </c>
    </row>
    <row r="387" spans="1:7" ht="13.5" thickBot="1"/>
    <row r="388" spans="1:7" ht="13.5" thickBot="1">
      <c r="A388" s="9"/>
      <c r="B388" s="10" t="s">
        <v>209</v>
      </c>
      <c r="C388" s="10"/>
      <c r="D388" s="11" t="s">
        <v>210</v>
      </c>
      <c r="E388" s="10"/>
      <c r="F388" s="12">
        <f>F369+F381+F386</f>
        <v>13955544.342510499</v>
      </c>
    </row>
    <row r="389" spans="1:7">
      <c r="F389" s="13"/>
    </row>
    <row r="390" spans="1:7">
      <c r="A390" s="319" t="s">
        <v>154</v>
      </c>
      <c r="B390" s="319"/>
      <c r="C390" s="319"/>
      <c r="D390" s="319"/>
      <c r="E390" s="319"/>
      <c r="F390" s="16"/>
      <c r="G390" s="26"/>
    </row>
    <row r="391" spans="1:7">
      <c r="A391" s="1" t="s">
        <v>155</v>
      </c>
      <c r="C391" s="1" t="s">
        <v>156</v>
      </c>
      <c r="F391" s="16"/>
    </row>
    <row r="392" spans="1:7">
      <c r="A392" s="18">
        <f>+'IPV VIVIENDA'!A25</f>
        <v>16</v>
      </c>
      <c r="B392" s="18" t="str">
        <f>+'IPV VIVIENDA'!B25</f>
        <v>Base de tanque de reserva</v>
      </c>
      <c r="C392" s="18" t="str">
        <f>+'IPV VIVIENDA'!C25</f>
        <v>Gl.</v>
      </c>
      <c r="D392" s="252" t="s">
        <v>157</v>
      </c>
      <c r="E392" s="253">
        <v>0.112</v>
      </c>
    </row>
    <row r="394" spans="1:7">
      <c r="A394" s="366" t="s">
        <v>158</v>
      </c>
      <c r="B394" s="366" t="s">
        <v>159</v>
      </c>
      <c r="C394" s="366" t="s">
        <v>160</v>
      </c>
      <c r="D394" s="377" t="s">
        <v>161</v>
      </c>
      <c r="E394" s="371" t="s">
        <v>162</v>
      </c>
      <c r="F394" s="371" t="s">
        <v>163</v>
      </c>
    </row>
    <row r="395" spans="1:7">
      <c r="A395" s="366"/>
      <c r="B395" s="366"/>
      <c r="C395" s="366"/>
      <c r="D395" s="377"/>
      <c r="E395" s="371"/>
      <c r="F395" s="371"/>
    </row>
    <row r="396" spans="1:7">
      <c r="A396" s="4" t="s">
        <v>169</v>
      </c>
      <c r="B396" s="368" t="s">
        <v>170</v>
      </c>
      <c r="C396" s="369"/>
      <c r="D396" s="369"/>
      <c r="E396" s="369"/>
      <c r="F396" s="370"/>
    </row>
    <row r="397" spans="1:7">
      <c r="A397" s="4">
        <v>1</v>
      </c>
      <c r="B397" s="3" t="s">
        <v>172</v>
      </c>
      <c r="C397" s="4" t="s">
        <v>173</v>
      </c>
      <c r="D397" s="6">
        <f>SUM(D412:D414)</f>
        <v>23</v>
      </c>
      <c r="E397" s="5">
        <f>0.05*F415</f>
        <v>3335.400000000001</v>
      </c>
      <c r="F397" s="5">
        <f>D397*E397</f>
        <v>76714.200000000026</v>
      </c>
    </row>
    <row r="398" spans="1:7">
      <c r="A398" s="4"/>
      <c r="B398" s="3"/>
      <c r="C398" s="3"/>
      <c r="D398" s="368" t="s">
        <v>176</v>
      </c>
      <c r="E398" s="370"/>
      <c r="F398" s="7">
        <f>F397</f>
        <v>76714.200000000026</v>
      </c>
    </row>
    <row r="399" spans="1:7">
      <c r="A399" s="4" t="s">
        <v>179</v>
      </c>
      <c r="B399" s="368" t="s">
        <v>180</v>
      </c>
      <c r="C399" s="369"/>
      <c r="D399" s="369"/>
      <c r="E399" s="369"/>
      <c r="F399" s="370"/>
    </row>
    <row r="400" spans="1:7">
      <c r="A400" s="4"/>
      <c r="B400" s="19" t="s">
        <v>192</v>
      </c>
      <c r="C400" s="4" t="s">
        <v>264</v>
      </c>
      <c r="D400" s="289">
        <f>300*E392</f>
        <v>33.6</v>
      </c>
      <c r="E400" s="93">
        <f>R17</f>
        <v>54.898837999999998</v>
      </c>
      <c r="F400" s="96">
        <f>D400*E400</f>
        <v>1844.6009567999999</v>
      </c>
    </row>
    <row r="401" spans="1:6">
      <c r="A401" s="4"/>
      <c r="B401" s="19" t="s">
        <v>194</v>
      </c>
      <c r="C401" s="4" t="s">
        <v>249</v>
      </c>
      <c r="D401" s="22">
        <f>Losas!C2*'Análisis de Precios'!E392</f>
        <v>5.8464000000000002E-2</v>
      </c>
      <c r="E401" s="93">
        <f>R18</f>
        <v>1580</v>
      </c>
      <c r="F401" s="96">
        <f t="shared" ref="F401:F402" si="32">D401*E401</f>
        <v>92.37312</v>
      </c>
    </row>
    <row r="402" spans="1:6">
      <c r="A402" s="4"/>
      <c r="B402" s="19" t="s">
        <v>198</v>
      </c>
      <c r="C402" s="4" t="s">
        <v>249</v>
      </c>
      <c r="D402" s="22">
        <f>Losas!C3*'Análisis de Precios'!E392</f>
        <v>8.769600000000001E-2</v>
      </c>
      <c r="E402" s="93">
        <f>R20</f>
        <v>3839.4</v>
      </c>
      <c r="F402" s="96">
        <f t="shared" si="32"/>
        <v>336.70002240000002</v>
      </c>
    </row>
    <row r="403" spans="1:6">
      <c r="A403" s="4"/>
      <c r="B403" s="19"/>
      <c r="C403" s="4"/>
      <c r="D403" s="22"/>
      <c r="E403" s="22"/>
      <c r="F403" s="96"/>
    </row>
    <row r="404" spans="1:6">
      <c r="A404" s="4"/>
      <c r="B404" s="19" t="s">
        <v>262</v>
      </c>
      <c r="C404" s="4" t="s">
        <v>248</v>
      </c>
      <c r="D404" s="22">
        <f>'Armado de Bases'!C16*'Análisis de Precios'!E392</f>
        <v>3.3599999999999998E-2</v>
      </c>
      <c r="E404" s="93">
        <f>R28</f>
        <v>3946.05</v>
      </c>
      <c r="F404" s="96">
        <f t="shared" ref="F404:F409" si="33">D404*E404</f>
        <v>132.58727999999999</v>
      </c>
    </row>
    <row r="405" spans="1:6">
      <c r="A405" s="4"/>
      <c r="B405" s="3" t="s">
        <v>181</v>
      </c>
      <c r="C405" s="4" t="s">
        <v>182</v>
      </c>
      <c r="D405" s="22">
        <f>Losas!C7*'Análisis de Precios'!E392</f>
        <v>0.28000000000000003</v>
      </c>
      <c r="E405" s="93">
        <f>R22</f>
        <v>474</v>
      </c>
      <c r="F405" s="96">
        <f t="shared" si="33"/>
        <v>132.72</v>
      </c>
    </row>
    <row r="406" spans="1:6">
      <c r="A406" s="4"/>
      <c r="B406" s="3" t="s">
        <v>263</v>
      </c>
      <c r="C406" s="4" t="s">
        <v>248</v>
      </c>
      <c r="D406" s="22">
        <v>1</v>
      </c>
      <c r="E406" s="93">
        <f>R27</f>
        <v>2622.8</v>
      </c>
      <c r="F406" s="96">
        <f t="shared" si="33"/>
        <v>2622.8</v>
      </c>
    </row>
    <row r="407" spans="1:6">
      <c r="A407" s="4"/>
      <c r="B407" s="3" t="s">
        <v>265</v>
      </c>
      <c r="C407" s="4" t="s">
        <v>255</v>
      </c>
      <c r="D407" s="22">
        <f>Losas!C9*'Análisis de Precios'!E392</f>
        <v>6.1600000000000009E-2</v>
      </c>
      <c r="E407" s="93">
        <f>R25</f>
        <v>2156.7000000000003</v>
      </c>
      <c r="F407" s="96">
        <f t="shared" si="33"/>
        <v>132.85272000000003</v>
      </c>
    </row>
    <row r="408" spans="1:6">
      <c r="A408" s="4"/>
      <c r="B408" s="3"/>
      <c r="C408" s="4"/>
      <c r="D408" s="81"/>
      <c r="E408" s="95"/>
      <c r="F408" s="96"/>
    </row>
    <row r="409" spans="1:6">
      <c r="A409" s="4"/>
      <c r="B409" s="19" t="s">
        <v>215</v>
      </c>
      <c r="C409" s="4" t="s">
        <v>248</v>
      </c>
      <c r="D409" s="81">
        <f>Losas!C4*'Análisis de Precios'!E392</f>
        <v>5.6000000000000005</v>
      </c>
      <c r="E409" s="95">
        <f>R30</f>
        <v>845.77499999999986</v>
      </c>
      <c r="F409" s="96">
        <f t="shared" si="33"/>
        <v>4736.3399999999992</v>
      </c>
    </row>
    <row r="410" spans="1:6">
      <c r="A410" s="4"/>
      <c r="B410" s="3"/>
      <c r="C410" s="3"/>
      <c r="D410" s="368" t="s">
        <v>195</v>
      </c>
      <c r="E410" s="370"/>
      <c r="F410" s="95">
        <f>SUM(F400:F409)</f>
        <v>10030.974099199999</v>
      </c>
    </row>
    <row r="411" spans="1:6">
      <c r="A411" s="4" t="s">
        <v>197</v>
      </c>
      <c r="B411" s="368" t="s">
        <v>164</v>
      </c>
      <c r="C411" s="369"/>
      <c r="D411" s="369"/>
      <c r="E411" s="369"/>
      <c r="F411" s="370"/>
    </row>
    <row r="412" spans="1:6">
      <c r="A412" s="4">
        <v>1</v>
      </c>
      <c r="B412" s="3" t="s">
        <v>168</v>
      </c>
      <c r="C412" s="4" t="s">
        <v>200</v>
      </c>
      <c r="D412" s="6">
        <v>1</v>
      </c>
      <c r="E412" s="5">
        <f>Q9</f>
        <v>4360</v>
      </c>
      <c r="F412" s="5">
        <f>D412*E412</f>
        <v>4360</v>
      </c>
    </row>
    <row r="413" spans="1:6">
      <c r="A413" s="4">
        <v>2</v>
      </c>
      <c r="B413" s="3" t="s">
        <v>171</v>
      </c>
      <c r="C413" s="4" t="s">
        <v>200</v>
      </c>
      <c r="D413" s="6">
        <v>11</v>
      </c>
      <c r="E413" s="5">
        <f>Q10</f>
        <v>3706.0000000000005</v>
      </c>
      <c r="F413" s="5">
        <f t="shared" ref="F413:F414" si="34">D413*E413</f>
        <v>40766.000000000007</v>
      </c>
    </row>
    <row r="414" spans="1:6">
      <c r="A414" s="4">
        <v>3</v>
      </c>
      <c r="B414" s="3" t="s">
        <v>175</v>
      </c>
      <c r="C414" s="4" t="s">
        <v>200</v>
      </c>
      <c r="D414" s="6">
        <v>11</v>
      </c>
      <c r="E414" s="5">
        <f>Q12</f>
        <v>1962.0000000000002</v>
      </c>
      <c r="F414" s="5">
        <f t="shared" si="34"/>
        <v>21582.000000000004</v>
      </c>
    </row>
    <row r="415" spans="1:6">
      <c r="A415" s="4"/>
      <c r="B415" s="3"/>
      <c r="C415" s="3"/>
      <c r="D415" s="368" t="s">
        <v>206</v>
      </c>
      <c r="E415" s="370"/>
      <c r="F415" s="7">
        <f>SUM(F412:F414)</f>
        <v>66708.000000000015</v>
      </c>
    </row>
    <row r="416" spans="1:6" ht="13.5" thickBot="1"/>
    <row r="417" spans="1:6" ht="13.5" thickBot="1">
      <c r="A417" s="9"/>
      <c r="B417" s="10" t="s">
        <v>209</v>
      </c>
      <c r="C417" s="10"/>
      <c r="D417" s="11" t="s">
        <v>210</v>
      </c>
      <c r="E417" s="10"/>
      <c r="F417" s="12">
        <f>F415+F410+F398</f>
        <v>153453.17409920006</v>
      </c>
    </row>
    <row r="419" spans="1:6">
      <c r="A419" s="319" t="s">
        <v>154</v>
      </c>
      <c r="B419" s="319"/>
      <c r="C419" s="319"/>
      <c r="D419" s="319"/>
      <c r="E419" s="319"/>
      <c r="F419" s="16"/>
    </row>
    <row r="420" spans="1:6">
      <c r="A420" s="1" t="s">
        <v>155</v>
      </c>
      <c r="C420" s="1" t="s">
        <v>156</v>
      </c>
      <c r="F420" s="16"/>
    </row>
    <row r="421" spans="1:6">
      <c r="A421" s="202">
        <f>+'IPV VIVIENDA'!A26</f>
        <v>17</v>
      </c>
      <c r="B421" s="409" t="str">
        <f>+'IPV VIVIENDA'!B26</f>
        <v>Cubierta de Techo (aislación térmica e hidráulica)</v>
      </c>
      <c r="C421" s="202" t="str">
        <f>+'IPV VIVIENDA'!C26</f>
        <v>m2</v>
      </c>
      <c r="D421" s="252" t="s">
        <v>157</v>
      </c>
      <c r="E421" s="253"/>
      <c r="F421" s="204"/>
    </row>
    <row r="422" spans="1:6">
      <c r="A422" s="204"/>
      <c r="B422" s="410"/>
      <c r="C422" s="204"/>
      <c r="D422" s="203"/>
      <c r="E422" s="204"/>
      <c r="F422" s="204"/>
    </row>
    <row r="423" spans="1:6">
      <c r="A423" s="403" t="s">
        <v>158</v>
      </c>
      <c r="B423" s="403" t="s">
        <v>159</v>
      </c>
      <c r="C423" s="403" t="s">
        <v>160</v>
      </c>
      <c r="D423" s="405" t="s">
        <v>161</v>
      </c>
      <c r="E423" s="413" t="s">
        <v>162</v>
      </c>
      <c r="F423" s="413" t="s">
        <v>163</v>
      </c>
    </row>
    <row r="424" spans="1:6">
      <c r="A424" s="403"/>
      <c r="B424" s="403"/>
      <c r="C424" s="403"/>
      <c r="D424" s="405"/>
      <c r="E424" s="413"/>
      <c r="F424" s="413"/>
    </row>
    <row r="425" spans="1:6">
      <c r="A425" s="205" t="s">
        <v>169</v>
      </c>
      <c r="B425" s="397" t="s">
        <v>170</v>
      </c>
      <c r="C425" s="398"/>
      <c r="D425" s="398"/>
      <c r="E425" s="398"/>
      <c r="F425" s="399"/>
    </row>
    <row r="426" spans="1:6">
      <c r="A426" s="205">
        <v>1</v>
      </c>
      <c r="B426" s="206" t="s">
        <v>172</v>
      </c>
      <c r="C426" s="205" t="s">
        <v>173</v>
      </c>
      <c r="D426" s="207">
        <f>SUM(D438:D440)</f>
        <v>1.85</v>
      </c>
      <c r="E426" s="208">
        <f>0.05*F441</f>
        <v>265.96000000000004</v>
      </c>
      <c r="F426" s="208">
        <f>D426*E426</f>
        <v>492.02600000000007</v>
      </c>
    </row>
    <row r="427" spans="1:6">
      <c r="A427" s="205"/>
      <c r="B427" s="206"/>
      <c r="C427" s="206"/>
      <c r="D427" s="389" t="s">
        <v>176</v>
      </c>
      <c r="E427" s="389"/>
      <c r="F427" s="209">
        <f>F426</f>
        <v>492.02600000000007</v>
      </c>
    </row>
    <row r="428" spans="1:6">
      <c r="A428" s="205" t="s">
        <v>179</v>
      </c>
      <c r="B428" s="397" t="s">
        <v>267</v>
      </c>
      <c r="C428" s="398"/>
      <c r="D428" s="398"/>
      <c r="E428" s="398"/>
      <c r="F428" s="399"/>
    </row>
    <row r="429" spans="1:6">
      <c r="A429" s="205"/>
      <c r="B429" s="206" t="s">
        <v>268</v>
      </c>
      <c r="C429" s="205" t="s">
        <v>182</v>
      </c>
      <c r="D429" s="211">
        <v>4.0999999999999996</v>
      </c>
      <c r="E429" s="216">
        <f>R23</f>
        <v>0.25901639344262301</v>
      </c>
      <c r="F429" s="216">
        <f>D429*E429</f>
        <v>1.0619672131147542</v>
      </c>
    </row>
    <row r="430" spans="1:6">
      <c r="A430" s="205"/>
      <c r="B430" s="206" t="s">
        <v>216</v>
      </c>
      <c r="C430" s="205" t="s">
        <v>182</v>
      </c>
      <c r="D430" s="211">
        <v>1.1000000000000001</v>
      </c>
      <c r="E430" s="216" t="e">
        <f>R31</f>
        <v>#VALUE!</v>
      </c>
      <c r="F430" s="216" t="e">
        <f t="shared" ref="F430:F435" si="35">D430*E430</f>
        <v>#VALUE!</v>
      </c>
    </row>
    <row r="431" spans="1:6">
      <c r="A431" s="205"/>
      <c r="B431" s="206" t="s">
        <v>263</v>
      </c>
      <c r="C431" s="205" t="s">
        <v>248</v>
      </c>
      <c r="D431" s="211">
        <v>0.2</v>
      </c>
      <c r="E431" s="216">
        <f>R27</f>
        <v>2622.8</v>
      </c>
      <c r="F431" s="216">
        <f t="shared" si="35"/>
        <v>524.56000000000006</v>
      </c>
    </row>
    <row r="432" spans="1:6">
      <c r="A432" s="205"/>
      <c r="B432" s="206" t="s">
        <v>266</v>
      </c>
      <c r="C432" s="205" t="s">
        <v>255</v>
      </c>
      <c r="D432" s="211">
        <v>1.7</v>
      </c>
      <c r="E432" s="216">
        <f>R26</f>
        <v>367.23714285714283</v>
      </c>
      <c r="F432" s="216">
        <f t="shared" si="35"/>
        <v>624.3031428571428</v>
      </c>
    </row>
    <row r="433" spans="1:6">
      <c r="A433" s="205"/>
      <c r="B433" s="206" t="s">
        <v>218</v>
      </c>
      <c r="C433" s="205" t="s">
        <v>182</v>
      </c>
      <c r="D433" s="217">
        <v>1.05</v>
      </c>
      <c r="E433" s="218">
        <f>R32</f>
        <v>1185</v>
      </c>
      <c r="F433" s="216">
        <f t="shared" si="35"/>
        <v>1244.25</v>
      </c>
    </row>
    <row r="434" spans="1:6">
      <c r="A434" s="205"/>
      <c r="B434" s="210" t="s">
        <v>219</v>
      </c>
      <c r="C434" s="205" t="s">
        <v>182</v>
      </c>
      <c r="D434" s="217">
        <v>1.05</v>
      </c>
      <c r="E434" s="218">
        <f>R33</f>
        <v>1300.9032407407408</v>
      </c>
      <c r="F434" s="216">
        <f t="shared" si="35"/>
        <v>1365.9484027777778</v>
      </c>
    </row>
    <row r="435" spans="1:6">
      <c r="A435" s="205"/>
      <c r="B435" s="210" t="s">
        <v>220</v>
      </c>
      <c r="C435" s="205" t="s">
        <v>269</v>
      </c>
      <c r="D435" s="217">
        <v>14</v>
      </c>
      <c r="E435" s="218">
        <f>R34</f>
        <v>474</v>
      </c>
      <c r="F435" s="216">
        <f t="shared" si="35"/>
        <v>6636</v>
      </c>
    </row>
    <row r="436" spans="1:6">
      <c r="A436" s="205"/>
      <c r="B436" s="206"/>
      <c r="C436" s="206"/>
      <c r="D436" s="389" t="s">
        <v>195</v>
      </c>
      <c r="E436" s="389"/>
      <c r="F436" s="218" t="e">
        <f>SUM(F429:F435)</f>
        <v>#VALUE!</v>
      </c>
    </row>
    <row r="437" spans="1:6">
      <c r="A437" s="205" t="s">
        <v>197</v>
      </c>
      <c r="B437" s="397" t="s">
        <v>164</v>
      </c>
      <c r="C437" s="398"/>
      <c r="D437" s="398"/>
      <c r="E437" s="398"/>
      <c r="F437" s="399"/>
    </row>
    <row r="438" spans="1:6">
      <c r="A438" s="205">
        <v>1</v>
      </c>
      <c r="B438" s="206" t="s">
        <v>168</v>
      </c>
      <c r="C438" s="205" t="s">
        <v>200</v>
      </c>
      <c r="D438" s="207">
        <v>0.05</v>
      </c>
      <c r="E438" s="208">
        <f>Q9</f>
        <v>4360</v>
      </c>
      <c r="F438" s="208">
        <f>D438*E438</f>
        <v>218</v>
      </c>
    </row>
    <row r="439" spans="1:6">
      <c r="A439" s="205">
        <v>2</v>
      </c>
      <c r="B439" s="206" t="s">
        <v>171</v>
      </c>
      <c r="C439" s="205" t="s">
        <v>200</v>
      </c>
      <c r="D439" s="207">
        <v>0.9</v>
      </c>
      <c r="E439" s="208">
        <f>Q10</f>
        <v>3706.0000000000005</v>
      </c>
      <c r="F439" s="208">
        <f t="shared" ref="F439:F440" si="36">D439*E439</f>
        <v>3335.4000000000005</v>
      </c>
    </row>
    <row r="440" spans="1:6">
      <c r="A440" s="205">
        <v>3</v>
      </c>
      <c r="B440" s="206" t="s">
        <v>175</v>
      </c>
      <c r="C440" s="205" t="s">
        <v>200</v>
      </c>
      <c r="D440" s="207">
        <v>0.9</v>
      </c>
      <c r="E440" s="208">
        <f>Q12</f>
        <v>1962.0000000000002</v>
      </c>
      <c r="F440" s="208">
        <f t="shared" si="36"/>
        <v>1765.8000000000002</v>
      </c>
    </row>
    <row r="441" spans="1:6">
      <c r="A441" s="205"/>
      <c r="B441" s="206"/>
      <c r="C441" s="206"/>
      <c r="D441" s="389" t="s">
        <v>206</v>
      </c>
      <c r="E441" s="389"/>
      <c r="F441" s="209">
        <f>SUM(F438:F440)</f>
        <v>5319.2000000000007</v>
      </c>
    </row>
    <row r="442" spans="1:6" ht="13.5" thickBot="1">
      <c r="A442" s="204"/>
      <c r="B442" s="204"/>
      <c r="C442" s="204"/>
      <c r="D442" s="203"/>
      <c r="E442" s="204"/>
      <c r="F442" s="204"/>
    </row>
    <row r="443" spans="1:6" ht="13.5" thickBot="1">
      <c r="A443" s="212"/>
      <c r="B443" s="213" t="s">
        <v>209</v>
      </c>
      <c r="C443" s="213"/>
      <c r="D443" s="214" t="s">
        <v>210</v>
      </c>
      <c r="E443" s="213"/>
      <c r="F443" s="215">
        <v>0</v>
      </c>
    </row>
    <row r="445" spans="1:6">
      <c r="A445" s="319" t="s">
        <v>154</v>
      </c>
      <c r="B445" s="319"/>
      <c r="C445" s="319"/>
      <c r="D445" s="319"/>
      <c r="E445" s="319"/>
      <c r="F445" s="16"/>
    </row>
    <row r="446" spans="1:6">
      <c r="A446" s="1" t="s">
        <v>155</v>
      </c>
      <c r="C446" s="1" t="s">
        <v>156</v>
      </c>
      <c r="F446" s="16"/>
    </row>
    <row r="447" spans="1:6">
      <c r="A447" s="18">
        <f>+'IPV VIVIENDA'!A27</f>
        <v>18</v>
      </c>
      <c r="B447" s="390" t="str">
        <f>+'IPV VIVIENDA'!B27</f>
        <v>Aislación hidráulica con membrana con al esp=4mm, s/losa ext</v>
      </c>
      <c r="C447" s="18" t="str">
        <f>+'IPV VIVIENDA'!C27</f>
        <v>m2</v>
      </c>
      <c r="D447" s="252" t="s">
        <v>157</v>
      </c>
      <c r="E447" s="253">
        <v>55.6</v>
      </c>
    </row>
    <row r="448" spans="1:6">
      <c r="B448" s="391"/>
    </row>
    <row r="449" spans="1:6">
      <c r="A449" s="366" t="s">
        <v>158</v>
      </c>
      <c r="B449" s="366" t="s">
        <v>159</v>
      </c>
      <c r="C449" s="366" t="s">
        <v>160</v>
      </c>
      <c r="D449" s="377" t="s">
        <v>161</v>
      </c>
      <c r="E449" s="371" t="s">
        <v>162</v>
      </c>
      <c r="F449" s="371" t="s">
        <v>163</v>
      </c>
    </row>
    <row r="450" spans="1:6">
      <c r="A450" s="366"/>
      <c r="B450" s="366"/>
      <c r="C450" s="366"/>
      <c r="D450" s="377"/>
      <c r="E450" s="371"/>
      <c r="F450" s="371"/>
    </row>
    <row r="451" spans="1:6">
      <c r="A451" s="4" t="s">
        <v>169</v>
      </c>
      <c r="B451" s="368" t="s">
        <v>170</v>
      </c>
      <c r="C451" s="369"/>
      <c r="D451" s="369"/>
      <c r="E451" s="369"/>
      <c r="F451" s="370"/>
    </row>
    <row r="452" spans="1:6">
      <c r="A452" s="4">
        <v>1</v>
      </c>
      <c r="B452" s="3" t="s">
        <v>172</v>
      </c>
      <c r="C452" s="4" t="s">
        <v>173</v>
      </c>
      <c r="D452" s="6">
        <f>SUM(D462:D464)</f>
        <v>33.659999999999997</v>
      </c>
      <c r="E452" s="5">
        <f>0.05*F465</f>
        <v>203.70792000000003</v>
      </c>
      <c r="F452" s="5">
        <f>D452*E452</f>
        <v>6856.8085872000001</v>
      </c>
    </row>
    <row r="453" spans="1:6">
      <c r="A453" s="4"/>
      <c r="B453" s="3"/>
      <c r="C453" s="3"/>
      <c r="D453" s="367" t="s">
        <v>176</v>
      </c>
      <c r="E453" s="367"/>
      <c r="F453" s="7">
        <f>F452</f>
        <v>6856.8085872000001</v>
      </c>
    </row>
    <row r="454" spans="1:6">
      <c r="A454" s="4" t="s">
        <v>179</v>
      </c>
      <c r="B454" s="368" t="s">
        <v>180</v>
      </c>
      <c r="C454" s="369"/>
      <c r="D454" s="369"/>
      <c r="E454" s="369"/>
      <c r="F454" s="370"/>
    </row>
    <row r="455" spans="1:6">
      <c r="A455" s="4" t="s">
        <v>270</v>
      </c>
      <c r="B455" s="3" t="s">
        <v>244</v>
      </c>
      <c r="C455" s="4" t="s">
        <v>182</v>
      </c>
      <c r="D455" s="6">
        <f>Tejas!C27*'Análisis de Precios'!E447</f>
        <v>58.38</v>
      </c>
      <c r="E455" s="93">
        <f>R52</f>
        <v>539.07625000000007</v>
      </c>
      <c r="F455" s="98">
        <f>D455*E455</f>
        <v>31471.271475000005</v>
      </c>
    </row>
    <row r="456" spans="1:6">
      <c r="A456" s="4"/>
      <c r="B456" s="3" t="s">
        <v>271</v>
      </c>
      <c r="C456" s="4" t="s">
        <v>272</v>
      </c>
      <c r="D456" s="6">
        <f>Tejas!C28*'Análisis de Precios'!E447</f>
        <v>44.480000000000004</v>
      </c>
      <c r="E456" s="93"/>
      <c r="F456" s="98"/>
    </row>
    <row r="457" spans="1:6">
      <c r="A457" s="4" t="s">
        <v>273</v>
      </c>
      <c r="B457" s="19" t="s">
        <v>192</v>
      </c>
      <c r="C457" s="4" t="s">
        <v>248</v>
      </c>
      <c r="D457" s="6">
        <f>Tejas!C32*'Análisis de Precios'!E447</f>
        <v>834</v>
      </c>
      <c r="E457" s="93">
        <f>R17</f>
        <v>54.898837999999998</v>
      </c>
      <c r="F457" s="98">
        <f t="shared" ref="F457:F459" si="37">D457*E457</f>
        <v>45785.630892000001</v>
      </c>
    </row>
    <row r="458" spans="1:6">
      <c r="A458" s="4"/>
      <c r="B458" s="19" t="s">
        <v>194</v>
      </c>
      <c r="C458" s="4" t="s">
        <v>249</v>
      </c>
      <c r="D458" s="6">
        <f>Tejas!C33*'Análisis de Precios'!E447</f>
        <v>1.6679999999999999</v>
      </c>
      <c r="E458" s="93">
        <f>R18</f>
        <v>1580</v>
      </c>
      <c r="F458" s="98">
        <f t="shared" si="37"/>
        <v>2635.44</v>
      </c>
    </row>
    <row r="459" spans="1:6">
      <c r="A459" s="4"/>
      <c r="B459" s="3" t="s">
        <v>274</v>
      </c>
      <c r="C459" s="4" t="s">
        <v>275</v>
      </c>
      <c r="D459" s="6">
        <f>Tejas!C34*'Análisis de Precios'!E447</f>
        <v>5.8380000000000001</v>
      </c>
      <c r="E459" s="97">
        <f>R53</f>
        <v>233.208</v>
      </c>
      <c r="F459" s="98">
        <f t="shared" si="37"/>
        <v>1361.468304</v>
      </c>
    </row>
    <row r="460" spans="1:6">
      <c r="A460" s="4"/>
      <c r="B460" s="3"/>
      <c r="C460" s="3"/>
      <c r="D460" s="367" t="s">
        <v>195</v>
      </c>
      <c r="E460" s="367"/>
      <c r="F460" s="5">
        <f>SUM(F455:F459)</f>
        <v>81253.810670999999</v>
      </c>
    </row>
    <row r="461" spans="1:6">
      <c r="A461" s="4" t="s">
        <v>197</v>
      </c>
      <c r="B461" s="368" t="s">
        <v>164</v>
      </c>
      <c r="C461" s="369"/>
      <c r="D461" s="369"/>
      <c r="E461" s="369"/>
      <c r="F461" s="370"/>
    </row>
    <row r="462" spans="1:6">
      <c r="A462" s="4">
        <v>1</v>
      </c>
      <c r="B462" s="3" t="s">
        <v>168</v>
      </c>
      <c r="C462" s="4" t="s">
        <v>200</v>
      </c>
      <c r="D462" s="6"/>
      <c r="E462" s="5">
        <f>74*2.18</f>
        <v>161.32000000000002</v>
      </c>
      <c r="F462" s="5">
        <f>D462*E462</f>
        <v>0</v>
      </c>
    </row>
    <row r="463" spans="1:6">
      <c r="A463" s="4">
        <v>2</v>
      </c>
      <c r="B463" s="3" t="s">
        <v>171</v>
      </c>
      <c r="C463" s="4" t="s">
        <v>200</v>
      </c>
      <c r="D463" s="6">
        <f>Tejas!C30+Tejas!C35*'Análisis de Precios'!E447</f>
        <v>8.49</v>
      </c>
      <c r="E463" s="5">
        <f>2.18*63</f>
        <v>137.34</v>
      </c>
      <c r="F463" s="5">
        <f t="shared" ref="F463:F464" si="38">D463*E463</f>
        <v>1166.0166000000002</v>
      </c>
    </row>
    <row r="464" spans="1:6">
      <c r="A464" s="4">
        <v>3</v>
      </c>
      <c r="B464" s="3" t="s">
        <v>175</v>
      </c>
      <c r="C464" s="4" t="s">
        <v>200</v>
      </c>
      <c r="D464" s="6">
        <f>Tejas!C29+Tejas!C36*'Análisis de Precios'!E447</f>
        <v>25.169999999999998</v>
      </c>
      <c r="E464" s="5">
        <f>2.18*53</f>
        <v>115.54</v>
      </c>
      <c r="F464" s="5">
        <f t="shared" si="38"/>
        <v>2908.1417999999999</v>
      </c>
    </row>
    <row r="465" spans="1:6">
      <c r="A465" s="4"/>
      <c r="B465" s="3"/>
      <c r="C465" s="3"/>
      <c r="D465" s="367" t="s">
        <v>206</v>
      </c>
      <c r="E465" s="367"/>
      <c r="F465" s="7">
        <f>SUM(F462:F464)</f>
        <v>4074.1584000000003</v>
      </c>
    </row>
    <row r="466" spans="1:6" ht="13.5" thickBot="1"/>
    <row r="467" spans="1:6" ht="13.5" thickBot="1">
      <c r="A467" s="9"/>
      <c r="B467" s="10" t="s">
        <v>209</v>
      </c>
      <c r="C467" s="10"/>
      <c r="D467" s="11" t="s">
        <v>210</v>
      </c>
      <c r="E467" s="10"/>
      <c r="F467" s="12">
        <f>SUM(F460+F453+F465)</f>
        <v>92184.777658199993</v>
      </c>
    </row>
    <row r="469" spans="1:6">
      <c r="A469" s="319" t="s">
        <v>154</v>
      </c>
      <c r="B469" s="319"/>
      <c r="C469" s="319"/>
      <c r="D469" s="319"/>
      <c r="E469" s="319"/>
      <c r="F469" s="16"/>
    </row>
    <row r="471" spans="1:6">
      <c r="A471" s="1" t="s">
        <v>155</v>
      </c>
      <c r="C471" s="1" t="s">
        <v>156</v>
      </c>
      <c r="F471" s="16"/>
    </row>
    <row r="472" spans="1:6">
      <c r="A472" s="18">
        <f>+'IPV VIVIENDA'!A28</f>
        <v>19</v>
      </c>
      <c r="B472" s="390" t="str">
        <f>+'IPV VIVIENDA'!B28</f>
        <v>Piso cerámico - 1º calidad Alto tránsito - incl umbrales (no incluye zona de guardado placares - bajo mesada)</v>
      </c>
      <c r="C472" s="18" t="str">
        <f>+'IPV VIVIENDA'!C28</f>
        <v>m2</v>
      </c>
      <c r="D472" s="252" t="s">
        <v>157</v>
      </c>
      <c r="E472" s="253">
        <v>0.94</v>
      </c>
    </row>
    <row r="473" spans="1:6">
      <c r="B473" s="391"/>
    </row>
    <row r="474" spans="1:6">
      <c r="A474" s="366" t="s">
        <v>158</v>
      </c>
      <c r="B474" s="366" t="s">
        <v>159</v>
      </c>
      <c r="C474" s="366" t="s">
        <v>160</v>
      </c>
      <c r="D474" s="377" t="s">
        <v>161</v>
      </c>
      <c r="E474" s="371" t="s">
        <v>162</v>
      </c>
      <c r="F474" s="371" t="s">
        <v>163</v>
      </c>
    </row>
    <row r="475" spans="1:6">
      <c r="A475" s="366"/>
      <c r="B475" s="366"/>
      <c r="C475" s="366"/>
      <c r="D475" s="377"/>
      <c r="E475" s="371"/>
      <c r="F475" s="371"/>
    </row>
    <row r="476" spans="1:6">
      <c r="A476" s="4" t="s">
        <v>169</v>
      </c>
      <c r="B476" s="368" t="s">
        <v>170</v>
      </c>
      <c r="C476" s="369"/>
      <c r="D476" s="369"/>
      <c r="E476" s="369"/>
      <c r="F476" s="370"/>
    </row>
    <row r="477" spans="1:6">
      <c r="A477" s="4">
        <v>1</v>
      </c>
      <c r="B477" s="3" t="s">
        <v>172</v>
      </c>
      <c r="C477" s="4" t="s">
        <v>173</v>
      </c>
      <c r="D477" s="6">
        <f>SUM(D486:D488)</f>
        <v>2.5380000000000003</v>
      </c>
      <c r="E477" s="5">
        <f>0.05*F489</f>
        <v>380.12660000000005</v>
      </c>
      <c r="F477" s="5">
        <f>D477*E477</f>
        <v>964.76131080000027</v>
      </c>
    </row>
    <row r="478" spans="1:6">
      <c r="A478" s="4"/>
      <c r="B478" s="3"/>
      <c r="C478" s="3"/>
      <c r="D478" s="367" t="s">
        <v>176</v>
      </c>
      <c r="E478" s="367"/>
      <c r="F478" s="7">
        <f>F477</f>
        <v>964.76131080000027</v>
      </c>
    </row>
    <row r="479" spans="1:6">
      <c r="A479" s="4" t="s">
        <v>179</v>
      </c>
      <c r="B479" s="368" t="s">
        <v>180</v>
      </c>
      <c r="C479" s="369"/>
      <c r="D479" s="369"/>
      <c r="E479" s="369"/>
      <c r="F479" s="370"/>
    </row>
    <row r="480" spans="1:6" ht="12.75" customHeight="1">
      <c r="A480" s="4"/>
      <c r="B480" s="3" t="s">
        <v>225</v>
      </c>
      <c r="C480" s="6" t="s">
        <v>189</v>
      </c>
      <c r="D480" s="4">
        <f>Tejas!C51*'Análisis de Precios'!E472</f>
        <v>2.82</v>
      </c>
      <c r="E480" s="83">
        <f>R37</f>
        <v>273.60333333333335</v>
      </c>
      <c r="F480" s="5">
        <f>D480*E480</f>
        <v>771.56140000000005</v>
      </c>
    </row>
    <row r="481" spans="1:6">
      <c r="A481" s="4"/>
      <c r="B481" s="3" t="s">
        <v>276</v>
      </c>
      <c r="C481" s="6" t="s">
        <v>182</v>
      </c>
      <c r="D481" s="4">
        <f>Tejas!C52*'Análisis de Precios'!E472</f>
        <v>0.98699999999999999</v>
      </c>
      <c r="E481" s="83">
        <f>R38</f>
        <v>2370</v>
      </c>
      <c r="F481" s="5">
        <f>D481*E481</f>
        <v>2339.19</v>
      </c>
    </row>
    <row r="482" spans="1:6">
      <c r="A482" s="4"/>
      <c r="B482" s="3"/>
      <c r="C482" s="6"/>
      <c r="D482" s="4"/>
      <c r="E482" s="83"/>
      <c r="F482" s="5"/>
    </row>
    <row r="483" spans="1:6">
      <c r="A483" s="4"/>
      <c r="B483" s="3"/>
      <c r="C483" s="6"/>
      <c r="D483" s="4"/>
      <c r="E483" s="83"/>
      <c r="F483" s="5"/>
    </row>
    <row r="484" spans="1:6">
      <c r="A484" s="4"/>
      <c r="B484" s="3"/>
      <c r="C484" s="3"/>
      <c r="D484" s="367" t="s">
        <v>195</v>
      </c>
      <c r="E484" s="367"/>
      <c r="F484" s="5">
        <f>SUM(F480:F481)</f>
        <v>3110.7514000000001</v>
      </c>
    </row>
    <row r="485" spans="1:6">
      <c r="A485" s="4" t="s">
        <v>197</v>
      </c>
      <c r="B485" s="368" t="s">
        <v>164</v>
      </c>
      <c r="C485" s="369"/>
      <c r="D485" s="369"/>
      <c r="E485" s="369"/>
      <c r="F485" s="370"/>
    </row>
    <row r="486" spans="1:6">
      <c r="A486" s="4">
        <v>1</v>
      </c>
      <c r="B486" s="3" t="s">
        <v>168</v>
      </c>
      <c r="C486" s="4" t="s">
        <v>200</v>
      </c>
      <c r="D486" s="6"/>
      <c r="E486" s="5">
        <f>Q9</f>
        <v>4360</v>
      </c>
      <c r="F486" s="5">
        <f>D486*E486</f>
        <v>0</v>
      </c>
    </row>
    <row r="487" spans="1:6">
      <c r="A487" s="4">
        <v>2</v>
      </c>
      <c r="B487" s="3" t="s">
        <v>171</v>
      </c>
      <c r="C487" s="4" t="s">
        <v>200</v>
      </c>
      <c r="D487" s="6">
        <f>Tejas!C53*'Análisis de Precios'!E472</f>
        <v>1.504</v>
      </c>
      <c r="E487" s="5">
        <f>Q10</f>
        <v>3706.0000000000005</v>
      </c>
      <c r="F487" s="5">
        <f t="shared" ref="F487:F488" si="39">D487*E487</f>
        <v>5573.8240000000005</v>
      </c>
    </row>
    <row r="488" spans="1:6">
      <c r="A488" s="4">
        <v>3</v>
      </c>
      <c r="B488" s="3" t="s">
        <v>175</v>
      </c>
      <c r="C488" s="4" t="s">
        <v>200</v>
      </c>
      <c r="D488" s="6">
        <f>Tejas!C54*'Análisis de Precios'!E472</f>
        <v>1.034</v>
      </c>
      <c r="E488" s="5">
        <f>Q12</f>
        <v>1962.0000000000002</v>
      </c>
      <c r="F488" s="5">
        <f t="shared" si="39"/>
        <v>2028.7080000000003</v>
      </c>
    </row>
    <row r="489" spans="1:6">
      <c r="A489" s="4"/>
      <c r="B489" s="3"/>
      <c r="C489" s="3"/>
      <c r="D489" s="367" t="s">
        <v>206</v>
      </c>
      <c r="E489" s="367"/>
      <c r="F489" s="7">
        <f>SUM(F486:F488)</f>
        <v>7602.5320000000011</v>
      </c>
    </row>
    <row r="490" spans="1:6" ht="13.5" thickBot="1"/>
    <row r="491" spans="1:6" ht="13.5" thickBot="1">
      <c r="A491" s="9"/>
      <c r="B491" s="10" t="s">
        <v>209</v>
      </c>
      <c r="C491" s="10"/>
      <c r="D491" s="11" t="s">
        <v>210</v>
      </c>
      <c r="E491" s="10"/>
      <c r="F491" s="12">
        <f>F489+F484+F478</f>
        <v>11678.044710800001</v>
      </c>
    </row>
    <row r="492" spans="1:6">
      <c r="F492" s="13"/>
    </row>
    <row r="493" spans="1:6">
      <c r="D493" s="1"/>
      <c r="F493" s="16"/>
    </row>
    <row r="494" spans="1:6">
      <c r="D494" s="1"/>
      <c r="F494" s="16"/>
    </row>
    <row r="495" spans="1:6">
      <c r="A495" s="319" t="s">
        <v>154</v>
      </c>
      <c r="B495" s="319"/>
      <c r="C495" s="319"/>
      <c r="D495" s="319"/>
      <c r="E495" s="319"/>
    </row>
    <row r="496" spans="1:6">
      <c r="A496" s="1" t="s">
        <v>155</v>
      </c>
      <c r="C496" s="1" t="s">
        <v>156</v>
      </c>
      <c r="F496" s="16"/>
    </row>
    <row r="497" spans="1:6">
      <c r="A497" s="18">
        <f>+'IPV VIVIENDA'!A29</f>
        <v>20</v>
      </c>
      <c r="B497" s="106" t="str">
        <f>+'IPV VIVIENDA'!B29</f>
        <v>Zócalo Cerámico</v>
      </c>
      <c r="C497" s="18" t="str">
        <f>+'IPV VIVIENDA'!C29</f>
        <v>ml.</v>
      </c>
      <c r="D497" s="252" t="s">
        <v>157</v>
      </c>
      <c r="E497" s="253">
        <v>11.1</v>
      </c>
    </row>
    <row r="499" spans="1:6">
      <c r="A499" s="366" t="s">
        <v>158</v>
      </c>
      <c r="B499" s="366" t="s">
        <v>159</v>
      </c>
      <c r="C499" s="366" t="s">
        <v>160</v>
      </c>
      <c r="D499" s="377" t="s">
        <v>161</v>
      </c>
      <c r="E499" s="371" t="s">
        <v>162</v>
      </c>
      <c r="F499" s="371" t="s">
        <v>163</v>
      </c>
    </row>
    <row r="500" spans="1:6">
      <c r="A500" s="366"/>
      <c r="B500" s="366"/>
      <c r="C500" s="366"/>
      <c r="D500" s="377"/>
      <c r="E500" s="371"/>
      <c r="F500" s="371"/>
    </row>
    <row r="501" spans="1:6">
      <c r="A501" s="4" t="s">
        <v>169</v>
      </c>
      <c r="B501" s="368" t="s">
        <v>170</v>
      </c>
      <c r="C501" s="369"/>
      <c r="D501" s="369"/>
      <c r="E501" s="369"/>
      <c r="F501" s="370"/>
    </row>
    <row r="502" spans="1:6">
      <c r="A502" s="4">
        <v>1</v>
      </c>
      <c r="B502" s="3" t="s">
        <v>172</v>
      </c>
      <c r="C502" s="4" t="s">
        <v>173</v>
      </c>
      <c r="D502" s="6">
        <f>SUM(D512:D514)</f>
        <v>4.9950000000000001</v>
      </c>
      <c r="E502" s="5">
        <f>0.05*F515</f>
        <v>799.74390000000017</v>
      </c>
      <c r="F502" s="5">
        <f>D502*E502</f>
        <v>3994.7207805000007</v>
      </c>
    </row>
    <row r="503" spans="1:6">
      <c r="A503" s="4"/>
      <c r="B503" s="3"/>
      <c r="C503" s="4"/>
      <c r="D503" s="27"/>
      <c r="E503" s="5"/>
      <c r="F503" s="5">
        <f>F502</f>
        <v>3994.7207805000007</v>
      </c>
    </row>
    <row r="504" spans="1:6">
      <c r="A504" s="4"/>
      <c r="B504" s="3"/>
      <c r="C504" s="3"/>
      <c r="D504" s="367" t="s">
        <v>176</v>
      </c>
      <c r="E504" s="367"/>
      <c r="F504" s="7"/>
    </row>
    <row r="505" spans="1:6">
      <c r="A505" s="4" t="s">
        <v>179</v>
      </c>
      <c r="B505" s="368" t="s">
        <v>180</v>
      </c>
      <c r="C505" s="369"/>
      <c r="D505" s="369"/>
      <c r="E505" s="369"/>
      <c r="F505" s="370"/>
    </row>
    <row r="506" spans="1:6">
      <c r="A506" s="4"/>
      <c r="B506" s="19" t="s">
        <v>192</v>
      </c>
      <c r="C506" s="4" t="s">
        <v>277</v>
      </c>
      <c r="D506" s="6">
        <f>Cielorrasos!E7*'Análisis de Precios'!E497</f>
        <v>2.2200000000000002</v>
      </c>
      <c r="E506" s="5">
        <f>R17</f>
        <v>54.898837999999998</v>
      </c>
      <c r="F506" s="5">
        <f>D506*E506</f>
        <v>121.87542036000001</v>
      </c>
    </row>
    <row r="507" spans="1:6">
      <c r="A507" s="4"/>
      <c r="B507" s="19" t="s">
        <v>194</v>
      </c>
      <c r="C507" s="4" t="s">
        <v>278</v>
      </c>
      <c r="D507" s="6">
        <f>Cielorrasos!E9*'Análisis de Precios'!E497</f>
        <v>0.111</v>
      </c>
      <c r="E507" s="5">
        <f>R18</f>
        <v>1580</v>
      </c>
      <c r="F507" s="5">
        <f t="shared" ref="F507:F509" si="40">D507*E507</f>
        <v>175.38</v>
      </c>
    </row>
    <row r="508" spans="1:6">
      <c r="A508" s="4"/>
      <c r="B508" s="3" t="s">
        <v>222</v>
      </c>
      <c r="C508" s="4" t="s">
        <v>277</v>
      </c>
      <c r="D508" s="6">
        <f>Cielorrasos!E8*'Análisis de Precios'!E497</f>
        <v>4.4400000000000004</v>
      </c>
      <c r="E508" s="5">
        <f>R35</f>
        <v>40.321600000000004</v>
      </c>
      <c r="F508" s="5">
        <f t="shared" si="40"/>
        <v>179.02790400000004</v>
      </c>
    </row>
    <row r="509" spans="1:6">
      <c r="A509" s="4"/>
      <c r="B509" s="3" t="s">
        <v>279</v>
      </c>
      <c r="C509" s="4" t="s">
        <v>280</v>
      </c>
      <c r="D509" s="6">
        <f>Cielorrasos!E10*'Análisis de Precios'!E497</f>
        <v>11.654999999999999</v>
      </c>
      <c r="E509" s="5">
        <v>13</v>
      </c>
      <c r="F509" s="5">
        <f t="shared" si="40"/>
        <v>151.51499999999999</v>
      </c>
    </row>
    <row r="510" spans="1:6">
      <c r="A510" s="4"/>
      <c r="B510" s="3"/>
      <c r="C510" s="3"/>
      <c r="D510" s="367" t="s">
        <v>195</v>
      </c>
      <c r="E510" s="367"/>
      <c r="F510" s="5">
        <f>SUM(F506:F509)</f>
        <v>627.79832436000004</v>
      </c>
    </row>
    <row r="511" spans="1:6">
      <c r="A511" s="4" t="s">
        <v>197</v>
      </c>
      <c r="B511" s="368" t="s">
        <v>164</v>
      </c>
      <c r="C511" s="369"/>
      <c r="D511" s="369"/>
      <c r="E511" s="369"/>
      <c r="F511" s="370"/>
    </row>
    <row r="512" spans="1:6">
      <c r="A512" s="4">
        <v>1</v>
      </c>
      <c r="B512" s="3" t="s">
        <v>168</v>
      </c>
      <c r="C512" s="4" t="s">
        <v>200</v>
      </c>
      <c r="D512" s="6"/>
      <c r="E512" s="5">
        <f>Q9</f>
        <v>4360</v>
      </c>
      <c r="F512" s="5">
        <f>D512*E512</f>
        <v>0</v>
      </c>
    </row>
    <row r="513" spans="1:6">
      <c r="A513" s="4">
        <v>2</v>
      </c>
      <c r="B513" s="3" t="s">
        <v>171</v>
      </c>
      <c r="C513" s="4" t="s">
        <v>200</v>
      </c>
      <c r="D513" s="6">
        <f>Cielorrasos!E11*'Análisis de Precios'!E497</f>
        <v>3.552</v>
      </c>
      <c r="E513" s="5">
        <f>Q10</f>
        <v>3706.0000000000005</v>
      </c>
      <c r="F513" s="5">
        <f t="shared" ref="F513:F514" si="41">D513*E513</f>
        <v>13163.712000000001</v>
      </c>
    </row>
    <row r="514" spans="1:6">
      <c r="A514" s="4">
        <v>3</v>
      </c>
      <c r="B514" s="3" t="s">
        <v>175</v>
      </c>
      <c r="C514" s="4" t="s">
        <v>200</v>
      </c>
      <c r="D514" s="6">
        <f>Cielorrasos!E12*'Análisis de Precios'!E497</f>
        <v>1.4430000000000001</v>
      </c>
      <c r="E514" s="5">
        <f>Q12</f>
        <v>1962.0000000000002</v>
      </c>
      <c r="F514" s="5">
        <f t="shared" si="41"/>
        <v>2831.1660000000006</v>
      </c>
    </row>
    <row r="515" spans="1:6">
      <c r="A515" s="4"/>
      <c r="B515" s="3"/>
      <c r="C515" s="3"/>
      <c r="D515" s="367" t="s">
        <v>206</v>
      </c>
      <c r="E515" s="367"/>
      <c r="F515" s="7">
        <f>SUM(F512:F514)</f>
        <v>15994.878000000002</v>
      </c>
    </row>
    <row r="516" spans="1:6" ht="13.5" thickBot="1"/>
    <row r="517" spans="1:6" ht="13.5" thickBot="1">
      <c r="A517" s="9"/>
      <c r="B517" s="10" t="s">
        <v>209</v>
      </c>
      <c r="C517" s="10"/>
      <c r="D517" s="11" t="s">
        <v>210</v>
      </c>
      <c r="E517" s="10"/>
      <c r="F517" s="12">
        <f>F515+F510+F503</f>
        <v>20617.397104860003</v>
      </c>
    </row>
    <row r="519" spans="1:6">
      <c r="A519" s="319" t="s">
        <v>154</v>
      </c>
      <c r="B519" s="319"/>
      <c r="C519" s="319"/>
      <c r="D519" s="319"/>
      <c r="E519" s="319"/>
      <c r="F519" s="16"/>
    </row>
    <row r="521" spans="1:6">
      <c r="A521" s="1" t="s">
        <v>155</v>
      </c>
      <c r="C521" s="1" t="s">
        <v>156</v>
      </c>
      <c r="F521" s="16"/>
    </row>
    <row r="522" spans="1:6">
      <c r="A522" s="293">
        <f>+'IPV VIVIENDA'!A30</f>
        <v>21</v>
      </c>
      <c r="B522" s="424" t="str">
        <f>+'IPV VIVIENDA'!B30</f>
        <v>Carpintería aluminio, metálica y madera (incluído premarcos con antepechos metálicos, mosquiteros y cierre base tº de reserva)</v>
      </c>
      <c r="C522" s="293" t="s">
        <v>15</v>
      </c>
      <c r="D522" s="294" t="s">
        <v>157</v>
      </c>
      <c r="E522" s="295"/>
      <c r="F522" s="296"/>
    </row>
    <row r="523" spans="1:6">
      <c r="A523" s="296"/>
      <c r="B523" s="425"/>
      <c r="C523" s="296"/>
      <c r="D523" s="297"/>
      <c r="E523" s="296"/>
      <c r="F523" s="296"/>
    </row>
    <row r="524" spans="1:6">
      <c r="A524" s="406" t="s">
        <v>158</v>
      </c>
      <c r="B524" s="406" t="s">
        <v>159</v>
      </c>
      <c r="C524" s="406" t="s">
        <v>160</v>
      </c>
      <c r="D524" s="408" t="s">
        <v>161</v>
      </c>
      <c r="E524" s="407" t="s">
        <v>162</v>
      </c>
      <c r="F524" s="407" t="s">
        <v>163</v>
      </c>
    </row>
    <row r="525" spans="1:6">
      <c r="A525" s="406"/>
      <c r="B525" s="406"/>
      <c r="C525" s="406"/>
      <c r="D525" s="408"/>
      <c r="E525" s="407"/>
      <c r="F525" s="407"/>
    </row>
    <row r="526" spans="1:6">
      <c r="A526" s="298" t="s">
        <v>169</v>
      </c>
      <c r="B526" s="400" t="s">
        <v>170</v>
      </c>
      <c r="C526" s="401"/>
      <c r="D526" s="401"/>
      <c r="E526" s="401"/>
      <c r="F526" s="402"/>
    </row>
    <row r="527" spans="1:6">
      <c r="A527" s="298">
        <v>1</v>
      </c>
      <c r="B527" s="299" t="s">
        <v>172</v>
      </c>
      <c r="C527" s="298" t="s">
        <v>173</v>
      </c>
      <c r="D527" s="300">
        <f>SUM(D536:D538)</f>
        <v>15</v>
      </c>
      <c r="E527" s="301">
        <f>0.05*F539</f>
        <v>2659.6000000000004</v>
      </c>
      <c r="F527" s="301">
        <f>D527*E527</f>
        <v>39894.000000000007</v>
      </c>
    </row>
    <row r="528" spans="1:6">
      <c r="A528" s="298"/>
      <c r="B528" s="299"/>
      <c r="C528" s="299"/>
      <c r="D528" s="376" t="s">
        <v>176</v>
      </c>
      <c r="E528" s="376"/>
      <c r="F528" s="302">
        <f>F527</f>
        <v>39894.000000000007</v>
      </c>
    </row>
    <row r="529" spans="1:7">
      <c r="A529" s="298" t="s">
        <v>179</v>
      </c>
      <c r="B529" s="400" t="s">
        <v>180</v>
      </c>
      <c r="C529" s="401"/>
      <c r="D529" s="401"/>
      <c r="E529" s="401"/>
      <c r="F529" s="402"/>
    </row>
    <row r="530" spans="1:7">
      <c r="A530" s="298"/>
      <c r="B530" s="299" t="s">
        <v>281</v>
      </c>
      <c r="C530" s="298" t="s">
        <v>282</v>
      </c>
      <c r="D530" s="300">
        <v>5</v>
      </c>
      <c r="E530" s="301">
        <v>1500</v>
      </c>
      <c r="F530" s="301">
        <f>D530*E530</f>
        <v>7500</v>
      </c>
    </row>
    <row r="531" spans="1:7">
      <c r="A531" s="298"/>
      <c r="B531" s="299" t="s">
        <v>283</v>
      </c>
      <c r="C531" s="298" t="s">
        <v>282</v>
      </c>
      <c r="D531" s="300">
        <v>2</v>
      </c>
      <c r="E531" s="301">
        <v>980</v>
      </c>
      <c r="F531" s="301">
        <f t="shared" ref="F531:F533" si="42">D531*E531</f>
        <v>1960</v>
      </c>
    </row>
    <row r="532" spans="1:7">
      <c r="A532" s="298"/>
      <c r="B532" s="299" t="s">
        <v>284</v>
      </c>
      <c r="C532" s="298" t="s">
        <v>282</v>
      </c>
      <c r="D532" s="300">
        <v>2</v>
      </c>
      <c r="E532" s="301">
        <v>1800</v>
      </c>
      <c r="F532" s="301">
        <f t="shared" si="42"/>
        <v>3600</v>
      </c>
    </row>
    <row r="533" spans="1:7">
      <c r="A533" s="298"/>
      <c r="B533" s="299" t="s">
        <v>285</v>
      </c>
      <c r="C533" s="298" t="s">
        <v>282</v>
      </c>
      <c r="D533" s="299">
        <v>1</v>
      </c>
      <c r="E533" s="299">
        <v>2800</v>
      </c>
      <c r="F533" s="301">
        <f t="shared" si="42"/>
        <v>2800</v>
      </c>
    </row>
    <row r="534" spans="1:7">
      <c r="A534" s="298"/>
      <c r="B534" s="299"/>
      <c r="C534" s="299"/>
      <c r="D534" s="376" t="s">
        <v>195</v>
      </c>
      <c r="E534" s="376"/>
      <c r="F534" s="301">
        <f>F530+F531+F532+F533</f>
        <v>15860</v>
      </c>
    </row>
    <row r="535" spans="1:7">
      <c r="A535" s="298" t="s">
        <v>197</v>
      </c>
      <c r="B535" s="400" t="s">
        <v>164</v>
      </c>
      <c r="C535" s="401"/>
      <c r="D535" s="401"/>
      <c r="E535" s="401"/>
      <c r="F535" s="402"/>
    </row>
    <row r="536" spans="1:7">
      <c r="A536" s="298">
        <v>1</v>
      </c>
      <c r="B536" s="299" t="s">
        <v>168</v>
      </c>
      <c r="C536" s="298" t="s">
        <v>200</v>
      </c>
      <c r="D536" s="300">
        <v>7</v>
      </c>
      <c r="E536" s="301">
        <f>Q9</f>
        <v>4360</v>
      </c>
      <c r="F536" s="301">
        <f>E536*D536</f>
        <v>30520</v>
      </c>
      <c r="G536" s="26"/>
    </row>
    <row r="537" spans="1:7">
      <c r="A537" s="298">
        <v>2</v>
      </c>
      <c r="B537" s="299" t="s">
        <v>171</v>
      </c>
      <c r="C537" s="298" t="s">
        <v>200</v>
      </c>
      <c r="D537" s="300">
        <v>4</v>
      </c>
      <c r="E537" s="301">
        <f>Q10</f>
        <v>3706.0000000000005</v>
      </c>
      <c r="F537" s="301">
        <f t="shared" ref="F537:F538" si="43">E537*D537</f>
        <v>14824.000000000002</v>
      </c>
    </row>
    <row r="538" spans="1:7">
      <c r="A538" s="298">
        <v>3</v>
      </c>
      <c r="B538" s="299" t="s">
        <v>175</v>
      </c>
      <c r="C538" s="298" t="s">
        <v>200</v>
      </c>
      <c r="D538" s="300">
        <f>+D537</f>
        <v>4</v>
      </c>
      <c r="E538" s="301">
        <f>Q12</f>
        <v>1962.0000000000002</v>
      </c>
      <c r="F538" s="301">
        <f t="shared" si="43"/>
        <v>7848.0000000000009</v>
      </c>
    </row>
    <row r="539" spans="1:7">
      <c r="A539" s="298"/>
      <c r="B539" s="299"/>
      <c r="C539" s="299"/>
      <c r="D539" s="376" t="s">
        <v>206</v>
      </c>
      <c r="E539" s="376"/>
      <c r="F539" s="302">
        <f>SUM(F536:F538)</f>
        <v>53192</v>
      </c>
    </row>
    <row r="540" spans="1:7">
      <c r="A540" s="296"/>
      <c r="B540" s="296"/>
      <c r="C540" s="296"/>
      <c r="D540" s="297"/>
      <c r="E540" s="296"/>
      <c r="F540" s="296"/>
    </row>
    <row r="541" spans="1:7">
      <c r="A541" s="303"/>
      <c r="B541" s="304" t="s">
        <v>209</v>
      </c>
      <c r="C541" s="304"/>
      <c r="D541" s="305" t="s">
        <v>210</v>
      </c>
      <c r="E541" s="304"/>
      <c r="F541" s="306">
        <v>0</v>
      </c>
    </row>
    <row r="542" spans="1:7">
      <c r="D542" s="1"/>
    </row>
    <row r="543" spans="1:7">
      <c r="A543" s="319" t="s">
        <v>154</v>
      </c>
      <c r="B543" s="319"/>
      <c r="C543" s="319"/>
      <c r="D543" s="319"/>
      <c r="E543" s="319"/>
      <c r="F543" s="16"/>
    </row>
    <row r="545" spans="1:6">
      <c r="A545" s="1" t="s">
        <v>155</v>
      </c>
      <c r="C545" s="1" t="s">
        <v>156</v>
      </c>
      <c r="F545" s="16"/>
    </row>
    <row r="546" spans="1:6">
      <c r="A546" s="18">
        <f>+'IPV VIVIENDA'!A31</f>
        <v>22</v>
      </c>
      <c r="B546" s="18" t="str">
        <f>+'IPV VIVIENDA'!B31</f>
        <v>Jaharro Bajo Revestimiento cerámico</v>
      </c>
      <c r="C546" s="18" t="str">
        <f>+'IPV VIVIENDA'!C31</f>
        <v>m2</v>
      </c>
      <c r="D546" s="252" t="s">
        <v>157</v>
      </c>
      <c r="E546" s="253">
        <v>14.55</v>
      </c>
    </row>
    <row r="548" spans="1:6" ht="12.75" customHeight="1">
      <c r="A548" s="374" t="s">
        <v>158</v>
      </c>
      <c r="B548" s="374" t="s">
        <v>159</v>
      </c>
      <c r="C548" s="374" t="s">
        <v>160</v>
      </c>
      <c r="D548" s="427" t="s">
        <v>161</v>
      </c>
      <c r="E548" s="372" t="s">
        <v>162</v>
      </c>
      <c r="F548" s="372" t="s">
        <v>163</v>
      </c>
    </row>
    <row r="549" spans="1:6">
      <c r="A549" s="375"/>
      <c r="B549" s="375"/>
      <c r="C549" s="375"/>
      <c r="D549" s="428"/>
      <c r="E549" s="373"/>
      <c r="F549" s="373"/>
    </row>
    <row r="550" spans="1:6">
      <c r="A550" s="4" t="s">
        <v>169</v>
      </c>
      <c r="B550" s="368" t="s">
        <v>170</v>
      </c>
      <c r="C550" s="369"/>
      <c r="D550" s="369"/>
      <c r="E550" s="369"/>
      <c r="F550" s="370"/>
    </row>
    <row r="551" spans="1:6">
      <c r="A551" s="4">
        <v>1</v>
      </c>
      <c r="B551" s="3" t="s">
        <v>172</v>
      </c>
      <c r="C551" s="4" t="s">
        <v>173</v>
      </c>
      <c r="D551" s="6">
        <f>D559+D560+D561</f>
        <v>32.010000000000005</v>
      </c>
      <c r="E551" s="5">
        <f>0.05*F562</f>
        <v>4662.6930000000011</v>
      </c>
      <c r="F551" s="5">
        <f>E551*D551</f>
        <v>149252.80293000006</v>
      </c>
    </row>
    <row r="552" spans="1:6">
      <c r="A552" s="4"/>
      <c r="B552" s="3"/>
      <c r="C552" s="3"/>
      <c r="D552" s="368" t="s">
        <v>176</v>
      </c>
      <c r="E552" s="370"/>
      <c r="F552" s="7">
        <f>F551</f>
        <v>149252.80293000006</v>
      </c>
    </row>
    <row r="553" spans="1:6">
      <c r="A553" s="4" t="s">
        <v>179</v>
      </c>
      <c r="B553" s="368" t="s">
        <v>180</v>
      </c>
      <c r="C553" s="369"/>
      <c r="D553" s="369"/>
      <c r="E553" s="369"/>
      <c r="F553" s="370"/>
    </row>
    <row r="554" spans="1:6">
      <c r="A554" s="4"/>
      <c r="B554" s="19" t="s">
        <v>192</v>
      </c>
      <c r="C554" s="4" t="s">
        <v>189</v>
      </c>
      <c r="D554" s="6">
        <f>Revoques!C16*'Análisis de Precios'!E546</f>
        <v>39.285000000000004</v>
      </c>
      <c r="E554" s="5">
        <f>R17</f>
        <v>54.898837999999998</v>
      </c>
      <c r="F554" s="5">
        <f>D554*E554</f>
        <v>2156.70085083</v>
      </c>
    </row>
    <row r="555" spans="1:6">
      <c r="A555" s="4"/>
      <c r="B555" s="19" t="s">
        <v>286</v>
      </c>
      <c r="C555" s="4" t="s">
        <v>287</v>
      </c>
      <c r="D555" s="6">
        <f>Revoques!C18*'Análisis de Precios'!E546</f>
        <v>0.58200000000000007</v>
      </c>
      <c r="E555" s="5">
        <f>R18</f>
        <v>1580</v>
      </c>
      <c r="F555" s="5">
        <f>D555*E555</f>
        <v>919.56000000000006</v>
      </c>
    </row>
    <row r="556" spans="1:6">
      <c r="A556" s="4"/>
      <c r="B556" s="3" t="s">
        <v>222</v>
      </c>
      <c r="C556" s="4" t="s">
        <v>277</v>
      </c>
      <c r="D556" s="6">
        <f>Revoques!C17*'Análisis de Precios'!E546</f>
        <v>39.285000000000004</v>
      </c>
      <c r="E556" s="5">
        <f>R35</f>
        <v>40.321600000000004</v>
      </c>
      <c r="F556" s="5">
        <f t="shared" ref="F555:F556" si="44">D556*E556</f>
        <v>1584.0340560000002</v>
      </c>
    </row>
    <row r="557" spans="1:6">
      <c r="A557" s="4"/>
      <c r="B557" s="3"/>
      <c r="C557" s="3"/>
      <c r="D557" s="368" t="s">
        <v>195</v>
      </c>
      <c r="E557" s="370"/>
      <c r="F557" s="5">
        <f>F554+F555+F556</f>
        <v>4660.2949068300004</v>
      </c>
    </row>
    <row r="558" spans="1:6">
      <c r="A558" s="4" t="s">
        <v>197</v>
      </c>
      <c r="B558" s="368" t="s">
        <v>164</v>
      </c>
      <c r="C558" s="369"/>
      <c r="D558" s="369"/>
      <c r="E558" s="369"/>
      <c r="F558" s="370"/>
    </row>
    <row r="559" spans="1:6">
      <c r="A559" s="4">
        <v>1</v>
      </c>
      <c r="B559" s="3" t="s">
        <v>168</v>
      </c>
      <c r="C559" s="4" t="s">
        <v>200</v>
      </c>
      <c r="D559" s="6"/>
      <c r="E559" s="5">
        <f>Q9</f>
        <v>4360</v>
      </c>
      <c r="F559" s="5">
        <f>D559*E559</f>
        <v>0</v>
      </c>
    </row>
    <row r="560" spans="1:6">
      <c r="A560" s="4">
        <v>2</v>
      </c>
      <c r="B560" s="3" t="s">
        <v>171</v>
      </c>
      <c r="C560" s="4" t="s">
        <v>200</v>
      </c>
      <c r="D560" s="6">
        <f>Revoques!C19*'Análisis de Precios'!E546</f>
        <v>17.46</v>
      </c>
      <c r="E560" s="5">
        <f>Q10</f>
        <v>3706.0000000000005</v>
      </c>
      <c r="F560" s="5">
        <f t="shared" ref="F560:F561" si="45">D560*E560</f>
        <v>64706.760000000009</v>
      </c>
    </row>
    <row r="561" spans="1:6">
      <c r="A561" s="4">
        <v>3</v>
      </c>
      <c r="B561" s="3" t="s">
        <v>175</v>
      </c>
      <c r="C561" s="4" t="s">
        <v>200</v>
      </c>
      <c r="D561" s="6">
        <f>Revoques!C20*'Análisis de Precios'!E546</f>
        <v>14.55</v>
      </c>
      <c r="E561" s="5">
        <f>Q12</f>
        <v>1962.0000000000002</v>
      </c>
      <c r="F561" s="5">
        <f t="shared" si="45"/>
        <v>28547.100000000006</v>
      </c>
    </row>
    <row r="562" spans="1:6">
      <c r="A562" s="4"/>
      <c r="B562" s="3"/>
      <c r="C562" s="3"/>
      <c r="D562" s="368" t="s">
        <v>206</v>
      </c>
      <c r="E562" s="370"/>
      <c r="F562" s="7">
        <f>F559+F560+F561</f>
        <v>93253.860000000015</v>
      </c>
    </row>
    <row r="563" spans="1:6" ht="13.5" thickBot="1"/>
    <row r="564" spans="1:6" ht="13.5" thickBot="1">
      <c r="A564" s="9"/>
      <c r="B564" s="10" t="s">
        <v>209</v>
      </c>
      <c r="C564" s="10"/>
      <c r="D564" s="11" t="s">
        <v>210</v>
      </c>
      <c r="E564" s="10"/>
      <c r="F564" s="12">
        <f>F552+F557+F562</f>
        <v>247166.95783683009</v>
      </c>
    </row>
    <row r="565" spans="1:6">
      <c r="F565" s="13"/>
    </row>
    <row r="566" spans="1:6">
      <c r="A566" s="319" t="s">
        <v>154</v>
      </c>
      <c r="B566" s="319"/>
      <c r="C566" s="319"/>
      <c r="D566" s="319"/>
      <c r="E566" s="319"/>
      <c r="F566" s="16"/>
    </row>
    <row r="568" spans="1:6">
      <c r="A568" s="1" t="s">
        <v>155</v>
      </c>
      <c r="C568" s="1" t="s">
        <v>156</v>
      </c>
      <c r="F568" s="16"/>
    </row>
    <row r="569" spans="1:6">
      <c r="A569" s="18">
        <f>+'IPV VIVIENDA'!A32</f>
        <v>23</v>
      </c>
      <c r="B569" s="18" t="str">
        <f>+'IPV VIVIENDA'!B32</f>
        <v>Jaharro y enlucido interior a la cal</v>
      </c>
      <c r="C569" s="18" t="str">
        <f>+'IPV VIVIENDA'!C32</f>
        <v>m2</v>
      </c>
      <c r="D569" s="252" t="s">
        <v>157</v>
      </c>
      <c r="E569" s="253">
        <v>3.18</v>
      </c>
    </row>
    <row r="571" spans="1:6">
      <c r="A571" s="366" t="s">
        <v>158</v>
      </c>
      <c r="B571" s="366" t="s">
        <v>159</v>
      </c>
      <c r="C571" s="366" t="s">
        <v>160</v>
      </c>
      <c r="D571" s="377" t="s">
        <v>161</v>
      </c>
      <c r="E571" s="371" t="s">
        <v>162</v>
      </c>
      <c r="F571" s="371" t="s">
        <v>163</v>
      </c>
    </row>
    <row r="572" spans="1:6">
      <c r="A572" s="366"/>
      <c r="B572" s="366"/>
      <c r="C572" s="366"/>
      <c r="D572" s="377"/>
      <c r="E572" s="371"/>
      <c r="F572" s="371"/>
    </row>
    <row r="573" spans="1:6">
      <c r="A573" s="4" t="s">
        <v>169</v>
      </c>
      <c r="B573" s="368" t="s">
        <v>170</v>
      </c>
      <c r="C573" s="369"/>
      <c r="D573" s="369"/>
      <c r="E573" s="369"/>
      <c r="F573" s="370"/>
    </row>
    <row r="574" spans="1:6">
      <c r="A574" s="4">
        <v>1</v>
      </c>
      <c r="B574" s="3" t="s">
        <v>172</v>
      </c>
      <c r="C574" s="4" t="s">
        <v>173</v>
      </c>
      <c r="D574" s="6">
        <f>D584+D585+D586</f>
        <v>4.7439999999999998</v>
      </c>
      <c r="E574" s="5">
        <f>0.05*F587</f>
        <v>708.67440000000011</v>
      </c>
      <c r="F574" s="5">
        <f>D574*E574</f>
        <v>3361.9513536000004</v>
      </c>
    </row>
    <row r="575" spans="1:6">
      <c r="A575" s="4"/>
      <c r="B575" s="3"/>
      <c r="C575" s="3"/>
      <c r="D575" s="367" t="s">
        <v>176</v>
      </c>
      <c r="E575" s="367"/>
      <c r="F575" s="5">
        <f>F574</f>
        <v>3361.9513536000004</v>
      </c>
    </row>
    <row r="576" spans="1:6">
      <c r="A576" s="4" t="s">
        <v>179</v>
      </c>
      <c r="B576" s="368" t="s">
        <v>180</v>
      </c>
      <c r="C576" s="369"/>
      <c r="D576" s="369"/>
      <c r="E576" s="369"/>
      <c r="F576" s="370"/>
    </row>
    <row r="577" spans="1:6">
      <c r="A577" s="4"/>
      <c r="B577" s="19" t="s">
        <v>192</v>
      </c>
      <c r="C577" s="4" t="s">
        <v>189</v>
      </c>
      <c r="D577" s="6">
        <v>8.5860000000000003</v>
      </c>
      <c r="E577" s="5">
        <f>R17</f>
        <v>54.898837999999998</v>
      </c>
      <c r="F577" s="5">
        <f>D577*E577</f>
        <v>471.36142306800002</v>
      </c>
    </row>
    <row r="578" spans="1:6">
      <c r="A578" s="4"/>
      <c r="B578" s="19" t="s">
        <v>286</v>
      </c>
      <c r="C578" s="4" t="s">
        <v>287</v>
      </c>
      <c r="D578" s="6">
        <v>0.12720000000000001</v>
      </c>
      <c r="E578" s="5">
        <f>R18</f>
        <v>1580</v>
      </c>
      <c r="F578" s="5">
        <f t="shared" ref="F578:F581" si="46">D578*E578</f>
        <v>200.976</v>
      </c>
    </row>
    <row r="579" spans="1:6">
      <c r="A579" s="4"/>
      <c r="B579" s="3" t="s">
        <v>222</v>
      </c>
      <c r="C579" s="4" t="s">
        <v>277</v>
      </c>
      <c r="D579" s="6">
        <v>8.5860000000000003</v>
      </c>
      <c r="E579" s="5">
        <f>R35</f>
        <v>40.321600000000004</v>
      </c>
      <c r="F579" s="5">
        <f t="shared" si="46"/>
        <v>346.20125760000002</v>
      </c>
    </row>
    <row r="580" spans="1:6">
      <c r="A580" s="4" t="s">
        <v>288</v>
      </c>
      <c r="B580" s="19" t="s">
        <v>192</v>
      </c>
      <c r="C580" s="4" t="s">
        <v>189</v>
      </c>
      <c r="D580" s="6">
        <v>1.9716</v>
      </c>
      <c r="E580" s="5">
        <f>R17</f>
        <v>54.898837999999998</v>
      </c>
      <c r="F580" s="5">
        <f t="shared" si="46"/>
        <v>108.23854900079999</v>
      </c>
    </row>
    <row r="581" spans="1:6">
      <c r="A581" s="4"/>
      <c r="B581" s="19" t="s">
        <v>289</v>
      </c>
      <c r="C581" s="4" t="s">
        <v>287</v>
      </c>
      <c r="D581" s="6">
        <v>3.1800000000000002E-2</v>
      </c>
      <c r="E581" s="5">
        <f>R19</f>
        <v>8295</v>
      </c>
      <c r="F581" s="5">
        <f t="shared" si="46"/>
        <v>263.78100000000001</v>
      </c>
    </row>
    <row r="582" spans="1:6">
      <c r="A582" s="4"/>
      <c r="B582" s="3"/>
      <c r="C582" s="3"/>
      <c r="D582" s="367" t="s">
        <v>195</v>
      </c>
      <c r="E582" s="367"/>
      <c r="F582" s="5">
        <f>SUM(F577:F581)</f>
        <v>1390.5582296688001</v>
      </c>
    </row>
    <row r="583" spans="1:6">
      <c r="A583" s="4" t="s">
        <v>197</v>
      </c>
      <c r="B583" s="368" t="s">
        <v>164</v>
      </c>
      <c r="C583" s="369"/>
      <c r="D583" s="369"/>
      <c r="E583" s="369"/>
      <c r="F583" s="370"/>
    </row>
    <row r="584" spans="1:6">
      <c r="A584" s="4">
        <v>1</v>
      </c>
      <c r="B584" s="3" t="s">
        <v>168</v>
      </c>
      <c r="C584" s="4" t="s">
        <v>200</v>
      </c>
      <c r="D584" s="6">
        <v>0</v>
      </c>
      <c r="E584" s="445">
        <f>Q9</f>
        <v>4360</v>
      </c>
      <c r="F584" s="5">
        <f>E584*D584</f>
        <v>0</v>
      </c>
    </row>
    <row r="585" spans="1:6">
      <c r="A585" s="4">
        <v>2</v>
      </c>
      <c r="B585" s="3" t="s">
        <v>171</v>
      </c>
      <c r="C585" s="4" t="s">
        <v>200</v>
      </c>
      <c r="D585" s="6">
        <v>2.79</v>
      </c>
      <c r="E585" s="445">
        <f>Q10</f>
        <v>3706.0000000000005</v>
      </c>
      <c r="F585" s="5">
        <f>E585*D585</f>
        <v>10339.740000000002</v>
      </c>
    </row>
    <row r="586" spans="1:6">
      <c r="A586" s="4">
        <v>3</v>
      </c>
      <c r="B586" s="3" t="s">
        <v>175</v>
      </c>
      <c r="C586" s="4" t="s">
        <v>200</v>
      </c>
      <c r="D586" s="6">
        <v>1.954</v>
      </c>
      <c r="E586" s="5">
        <f>Q12</f>
        <v>1962.0000000000002</v>
      </c>
      <c r="F586" s="5">
        <f>E586*D586</f>
        <v>3833.7480000000005</v>
      </c>
    </row>
    <row r="587" spans="1:6">
      <c r="A587" s="4"/>
      <c r="B587" s="3"/>
      <c r="C587" s="3"/>
      <c r="D587" s="367" t="s">
        <v>206</v>
      </c>
      <c r="E587" s="367"/>
      <c r="F587" s="7">
        <f>F584+F585+F586</f>
        <v>14173.488000000001</v>
      </c>
    </row>
    <row r="588" spans="1:6" ht="13.5" thickBot="1"/>
    <row r="589" spans="1:6" ht="13.5" thickBot="1">
      <c r="A589" s="9"/>
      <c r="B589" s="10" t="s">
        <v>209</v>
      </c>
      <c r="C589" s="10"/>
      <c r="D589" s="11" t="s">
        <v>210</v>
      </c>
      <c r="E589" s="10"/>
      <c r="F589" s="12">
        <f>F587+F582+F575</f>
        <v>18925.997583268803</v>
      </c>
    </row>
    <row r="591" spans="1:6">
      <c r="A591" s="319" t="s">
        <v>154</v>
      </c>
      <c r="B591" s="319"/>
      <c r="C591" s="319"/>
      <c r="D591" s="319"/>
      <c r="E591" s="319"/>
      <c r="F591" s="16"/>
    </row>
    <row r="593" spans="1:6">
      <c r="A593" s="1" t="s">
        <v>155</v>
      </c>
      <c r="C593" s="1" t="s">
        <v>156</v>
      </c>
      <c r="F593" s="16"/>
    </row>
    <row r="594" spans="1:6">
      <c r="A594" s="18">
        <f>+'IPV VIVIENDA'!A33</f>
        <v>24</v>
      </c>
      <c r="B594" s="18" t="str">
        <f>+'IPV VIVIENDA'!B33</f>
        <v>Cielorraso interior a la cal</v>
      </c>
      <c r="C594" s="18" t="str">
        <f>+'IPV VIVIENDA'!C33</f>
        <v>m2</v>
      </c>
      <c r="D594" s="252" t="s">
        <v>157</v>
      </c>
      <c r="E594" s="253">
        <v>46.48</v>
      </c>
    </row>
    <row r="596" spans="1:6">
      <c r="A596" s="366" t="s">
        <v>158</v>
      </c>
      <c r="B596" s="366" t="s">
        <v>159</v>
      </c>
      <c r="C596" s="366" t="s">
        <v>160</v>
      </c>
      <c r="D596" s="377" t="s">
        <v>161</v>
      </c>
      <c r="E596" s="371" t="s">
        <v>162</v>
      </c>
      <c r="F596" s="371" t="s">
        <v>163</v>
      </c>
    </row>
    <row r="597" spans="1:6">
      <c r="A597" s="366"/>
      <c r="B597" s="366"/>
      <c r="C597" s="366"/>
      <c r="D597" s="377"/>
      <c r="E597" s="371"/>
      <c r="F597" s="371"/>
    </row>
    <row r="598" spans="1:6">
      <c r="A598" s="4" t="s">
        <v>169</v>
      </c>
      <c r="B598" s="368" t="s">
        <v>170</v>
      </c>
      <c r="C598" s="369"/>
      <c r="D598" s="369"/>
      <c r="E598" s="369"/>
      <c r="F598" s="370"/>
    </row>
    <row r="599" spans="1:6">
      <c r="A599" s="4">
        <v>1</v>
      </c>
      <c r="B599" s="3" t="s">
        <v>172</v>
      </c>
      <c r="C599" s="4" t="s">
        <v>173</v>
      </c>
      <c r="D599" s="6">
        <f>D609+D610+D611</f>
        <v>116.19999999999999</v>
      </c>
      <c r="E599" s="5">
        <f>0.05*F612</f>
        <v>17884.109600000003</v>
      </c>
      <c r="F599" s="5">
        <f>E599*D599</f>
        <v>2078133.5355200002</v>
      </c>
    </row>
    <row r="600" spans="1:6">
      <c r="A600" s="4"/>
      <c r="B600" s="3"/>
      <c r="C600" s="4"/>
      <c r="D600" s="6"/>
      <c r="E600" s="3"/>
      <c r="F600" s="7">
        <f>F599</f>
        <v>2078133.5355200002</v>
      </c>
    </row>
    <row r="601" spans="1:6">
      <c r="A601" s="4"/>
      <c r="B601" s="3"/>
      <c r="C601" s="3"/>
      <c r="D601" s="367" t="s">
        <v>176</v>
      </c>
      <c r="E601" s="367"/>
      <c r="F601" s="7"/>
    </row>
    <row r="602" spans="1:6">
      <c r="A602" s="4" t="s">
        <v>179</v>
      </c>
      <c r="B602" s="368" t="s">
        <v>180</v>
      </c>
      <c r="C602" s="369"/>
      <c r="D602" s="369"/>
      <c r="E602" s="369"/>
      <c r="F602" s="370"/>
    </row>
    <row r="603" spans="1:6">
      <c r="A603" s="4"/>
      <c r="B603" s="19" t="s">
        <v>286</v>
      </c>
      <c r="C603" s="4" t="s">
        <v>287</v>
      </c>
      <c r="D603" s="22">
        <f>Cielorrasos!E23*'Análisis de Precios'!E594</f>
        <v>1.1619999999999999</v>
      </c>
      <c r="E603" s="96">
        <f>R18</f>
        <v>1580</v>
      </c>
      <c r="F603" s="96">
        <f>E603*D603</f>
        <v>1835.9599999999998</v>
      </c>
    </row>
    <row r="604" spans="1:6">
      <c r="A604" s="4"/>
      <c r="B604" s="3" t="s">
        <v>222</v>
      </c>
      <c r="C604" s="4" t="s">
        <v>277</v>
      </c>
      <c r="D604" s="6">
        <v>3.2</v>
      </c>
      <c r="E604" s="97">
        <f>R35</f>
        <v>40.321600000000004</v>
      </c>
      <c r="F604" s="96">
        <f t="shared" ref="F604:F606" si="47">E604*D604</f>
        <v>129.02912000000001</v>
      </c>
    </row>
    <row r="605" spans="1:6">
      <c r="A605" s="4"/>
      <c r="B605" s="19" t="s">
        <v>192</v>
      </c>
      <c r="C605" s="4" t="s">
        <v>189</v>
      </c>
      <c r="D605" s="6">
        <v>3.2</v>
      </c>
      <c r="E605" s="97">
        <f>R17</f>
        <v>54.898837999999998</v>
      </c>
      <c r="F605" s="96">
        <f t="shared" si="47"/>
        <v>175.67628160000001</v>
      </c>
    </row>
    <row r="606" spans="1:6">
      <c r="A606" s="4"/>
      <c r="B606" s="19" t="s">
        <v>289</v>
      </c>
      <c r="C606" s="4" t="s">
        <v>287</v>
      </c>
      <c r="D606" s="6">
        <f>Cielorrasos!E24*'Análisis de Precios'!E594</f>
        <v>0.69719999999999993</v>
      </c>
      <c r="E606" s="97">
        <f>R19</f>
        <v>8295</v>
      </c>
      <c r="F606" s="96">
        <f t="shared" si="47"/>
        <v>5783.2739999999994</v>
      </c>
    </row>
    <row r="607" spans="1:6">
      <c r="A607" s="4"/>
      <c r="B607" s="3"/>
      <c r="C607" s="3"/>
      <c r="D607" s="368" t="s">
        <v>195</v>
      </c>
      <c r="E607" s="370"/>
      <c r="F607" s="5">
        <f>F603+F604+F605+F606</f>
        <v>7923.9394015999987</v>
      </c>
    </row>
    <row r="608" spans="1:6">
      <c r="A608" s="4" t="s">
        <v>197</v>
      </c>
      <c r="B608" s="368" t="s">
        <v>164</v>
      </c>
      <c r="C608" s="369"/>
      <c r="D608" s="369"/>
      <c r="E608" s="369"/>
      <c r="F608" s="370"/>
    </row>
    <row r="609" spans="1:6">
      <c r="A609" s="4">
        <v>1</v>
      </c>
      <c r="B609" s="3" t="s">
        <v>168</v>
      </c>
      <c r="C609" s="4" t="s">
        <v>200</v>
      </c>
      <c r="D609" s="6"/>
      <c r="E609" s="5">
        <f>Q9</f>
        <v>4360</v>
      </c>
      <c r="F609" s="97">
        <f>E609*D609</f>
        <v>0</v>
      </c>
    </row>
    <row r="610" spans="1:6">
      <c r="A610" s="4">
        <v>2</v>
      </c>
      <c r="B610" s="3" t="s">
        <v>171</v>
      </c>
      <c r="C610" s="4" t="s">
        <v>200</v>
      </c>
      <c r="D610" s="6">
        <f>Cielorrasos!E25*'Análisis de Precios'!E594</f>
        <v>74.367999999999995</v>
      </c>
      <c r="E610" s="5">
        <f>Q10</f>
        <v>3706.0000000000005</v>
      </c>
      <c r="F610" s="97">
        <f t="shared" ref="F610:F611" si="48">E610*D610</f>
        <v>275607.80800000002</v>
      </c>
    </row>
    <row r="611" spans="1:6">
      <c r="A611" s="4">
        <v>3</v>
      </c>
      <c r="B611" s="3" t="s">
        <v>175</v>
      </c>
      <c r="C611" s="4" t="s">
        <v>200</v>
      </c>
      <c r="D611" s="6">
        <f>Cielorrasos!E26*'Análisis de Precios'!E594</f>
        <v>41.832000000000001</v>
      </c>
      <c r="E611" s="5">
        <f>Q12</f>
        <v>1962.0000000000002</v>
      </c>
      <c r="F611" s="97">
        <f t="shared" si="48"/>
        <v>82074.384000000005</v>
      </c>
    </row>
    <row r="612" spans="1:6">
      <c r="A612" s="4"/>
      <c r="B612" s="3"/>
      <c r="C612" s="3"/>
      <c r="D612" s="367" t="s">
        <v>206</v>
      </c>
      <c r="E612" s="367"/>
      <c r="F612" s="7">
        <f>F609+F610+F611</f>
        <v>357682.19200000004</v>
      </c>
    </row>
    <row r="613" spans="1:6" ht="13.5" thickBot="1"/>
    <row r="614" spans="1:6" ht="13.5" thickBot="1">
      <c r="A614" s="9"/>
      <c r="B614" s="10" t="s">
        <v>209</v>
      </c>
      <c r="C614" s="10"/>
      <c r="D614" s="11" t="s">
        <v>210</v>
      </c>
      <c r="E614" s="10"/>
      <c r="F614" s="12">
        <f>F612+F607+F600</f>
        <v>2443739.6669216002</v>
      </c>
    </row>
    <row r="616" spans="1:6">
      <c r="A616" s="319" t="s">
        <v>154</v>
      </c>
      <c r="B616" s="319"/>
      <c r="C616" s="319"/>
      <c r="D616" s="319"/>
      <c r="E616" s="319"/>
      <c r="F616" s="16"/>
    </row>
    <row r="618" spans="1:6">
      <c r="A618" s="1" t="s">
        <v>155</v>
      </c>
      <c r="C618" s="1" t="s">
        <v>156</v>
      </c>
      <c r="F618" s="16"/>
    </row>
    <row r="619" spans="1:6">
      <c r="A619" s="18">
        <f>+'IPV VIVIENDA'!A34</f>
        <v>25</v>
      </c>
      <c r="B619" s="18" t="str">
        <f>+'IPV VIVIENDA'!B34</f>
        <v>Revestimiento Cerámico</v>
      </c>
      <c r="C619" s="18" t="str">
        <f>+'IPV VIVIENDA'!C34</f>
        <v>m2</v>
      </c>
      <c r="D619" s="252" t="s">
        <v>157</v>
      </c>
      <c r="E619" s="253">
        <v>14.55</v>
      </c>
    </row>
    <row r="621" spans="1:6">
      <c r="A621" s="366" t="s">
        <v>158</v>
      </c>
      <c r="B621" s="366" t="s">
        <v>159</v>
      </c>
      <c r="C621" s="366" t="s">
        <v>160</v>
      </c>
      <c r="D621" s="377" t="s">
        <v>161</v>
      </c>
      <c r="E621" s="371" t="s">
        <v>162</v>
      </c>
      <c r="F621" s="371" t="s">
        <v>163</v>
      </c>
    </row>
    <row r="622" spans="1:6">
      <c r="A622" s="366"/>
      <c r="B622" s="366"/>
      <c r="C622" s="366"/>
      <c r="D622" s="377"/>
      <c r="E622" s="371"/>
      <c r="F622" s="371"/>
    </row>
    <row r="623" spans="1:6">
      <c r="A623" s="4" t="s">
        <v>169</v>
      </c>
      <c r="B623" s="368" t="s">
        <v>170</v>
      </c>
      <c r="C623" s="369"/>
      <c r="D623" s="369"/>
      <c r="E623" s="369"/>
      <c r="F623" s="370"/>
    </row>
    <row r="624" spans="1:6">
      <c r="A624" s="4">
        <v>1</v>
      </c>
      <c r="B624" s="3" t="s">
        <v>172</v>
      </c>
      <c r="C624" s="4" t="s">
        <v>173</v>
      </c>
      <c r="D624" s="6">
        <f>D631+D632+D633</f>
        <v>45.105000000000004</v>
      </c>
      <c r="E624" s="5">
        <f>0.05*F634</f>
        <v>6962.3205000000016</v>
      </c>
      <c r="F624" s="5">
        <f>E624*D624</f>
        <v>314035.46615250013</v>
      </c>
    </row>
    <row r="625" spans="1:6">
      <c r="A625" s="4"/>
      <c r="B625" s="3"/>
      <c r="C625" s="3"/>
      <c r="D625" s="367" t="s">
        <v>176</v>
      </c>
      <c r="E625" s="367"/>
      <c r="F625" s="7">
        <f>F624</f>
        <v>314035.46615250013</v>
      </c>
    </row>
    <row r="626" spans="1:6">
      <c r="A626" s="4" t="s">
        <v>179</v>
      </c>
      <c r="B626" s="368" t="s">
        <v>180</v>
      </c>
      <c r="C626" s="369"/>
      <c r="D626" s="369"/>
      <c r="E626" s="369"/>
      <c r="F626" s="370"/>
    </row>
    <row r="627" spans="1:6">
      <c r="A627" s="4"/>
      <c r="B627" s="3" t="s">
        <v>225</v>
      </c>
      <c r="C627" s="6" t="s">
        <v>189</v>
      </c>
      <c r="D627" s="22">
        <f>Cielorrasos!E44*'Análisis de Precios'!E619</f>
        <v>45.105000000000004</v>
      </c>
      <c r="E627" s="93">
        <f>R37</f>
        <v>273.60333333333335</v>
      </c>
      <c r="F627" s="93">
        <f>E627*D627</f>
        <v>12340.878350000003</v>
      </c>
    </row>
    <row r="628" spans="1:6">
      <c r="A628" s="4"/>
      <c r="B628" s="3" t="s">
        <v>276</v>
      </c>
      <c r="C628" s="6" t="s">
        <v>182</v>
      </c>
      <c r="D628" s="6">
        <f>Cielorrasos!E45*'Análisis de Precios'!E619</f>
        <v>15.277500000000002</v>
      </c>
      <c r="E628" s="97">
        <f>R38</f>
        <v>2370</v>
      </c>
      <c r="F628" s="93">
        <f>E628*D628</f>
        <v>36207.675000000003</v>
      </c>
    </row>
    <row r="629" spans="1:6">
      <c r="A629" s="4"/>
      <c r="B629" s="3"/>
      <c r="C629" s="3"/>
      <c r="D629" s="367" t="s">
        <v>195</v>
      </c>
      <c r="E629" s="367"/>
      <c r="F629" s="97">
        <f>F627+F628</f>
        <v>48548.553350000002</v>
      </c>
    </row>
    <row r="630" spans="1:6">
      <c r="A630" s="4" t="s">
        <v>197</v>
      </c>
      <c r="B630" s="368" t="s">
        <v>164</v>
      </c>
      <c r="C630" s="369"/>
      <c r="D630" s="369"/>
      <c r="E630" s="369"/>
      <c r="F630" s="370"/>
    </row>
    <row r="631" spans="1:6">
      <c r="A631" s="4">
        <v>1</v>
      </c>
      <c r="B631" s="3" t="s">
        <v>168</v>
      </c>
      <c r="C631" s="4" t="s">
        <v>200</v>
      </c>
      <c r="D631" s="6"/>
      <c r="E631" s="97">
        <f>Q9</f>
        <v>4360</v>
      </c>
      <c r="F631" s="5">
        <f>D631*E631</f>
        <v>0</v>
      </c>
    </row>
    <row r="632" spans="1:6">
      <c r="A632" s="4">
        <v>2</v>
      </c>
      <c r="B632" s="3" t="s">
        <v>171</v>
      </c>
      <c r="C632" s="4" t="s">
        <v>200</v>
      </c>
      <c r="D632" s="6">
        <f>Cielorrasos!E46*'Análisis de Precios'!E619</f>
        <v>29.1</v>
      </c>
      <c r="E632" s="97">
        <f>Q10</f>
        <v>3706.0000000000005</v>
      </c>
      <c r="F632" s="5">
        <f t="shared" ref="F632:F633" si="49">D632*E632</f>
        <v>107844.60000000002</v>
      </c>
    </row>
    <row r="633" spans="1:6">
      <c r="A633" s="4">
        <v>3</v>
      </c>
      <c r="B633" s="3" t="s">
        <v>175</v>
      </c>
      <c r="C633" s="4" t="s">
        <v>200</v>
      </c>
      <c r="D633" s="6">
        <f>Cielorrasos!E47*'Análisis de Precios'!E619</f>
        <v>16.005000000000003</v>
      </c>
      <c r="E633" s="97">
        <f>Q12</f>
        <v>1962.0000000000002</v>
      </c>
      <c r="F633" s="5">
        <f t="shared" si="49"/>
        <v>31401.810000000009</v>
      </c>
    </row>
    <row r="634" spans="1:6">
      <c r="A634" s="4"/>
      <c r="B634" s="3"/>
      <c r="C634" s="3"/>
      <c r="D634" s="367" t="s">
        <v>206</v>
      </c>
      <c r="E634" s="367"/>
      <c r="F634" s="7">
        <f>F631+F632+F633</f>
        <v>139246.41000000003</v>
      </c>
    </row>
    <row r="635" spans="1:6" ht="13.5" thickBot="1"/>
    <row r="636" spans="1:6" ht="13.5" thickBot="1">
      <c r="A636" s="9"/>
      <c r="B636" s="10" t="s">
        <v>209</v>
      </c>
      <c r="C636" s="10"/>
      <c r="D636" s="11" t="s">
        <v>210</v>
      </c>
      <c r="E636" s="10"/>
      <c r="F636" s="12">
        <f>F625+F629+F634</f>
        <v>501830.42950250016</v>
      </c>
    </row>
    <row r="638" spans="1:6">
      <c r="A638" s="319" t="s">
        <v>154</v>
      </c>
      <c r="B638" s="319"/>
      <c r="C638" s="319"/>
      <c r="D638" s="319"/>
      <c r="E638" s="319"/>
      <c r="F638" s="16"/>
    </row>
    <row r="640" spans="1:6">
      <c r="A640" s="1" t="s">
        <v>155</v>
      </c>
      <c r="C640" s="1" t="s">
        <v>156</v>
      </c>
      <c r="F640" s="16"/>
    </row>
    <row r="641" spans="1:6">
      <c r="A641" s="18">
        <f>+'IPV VIVIENDA'!A35</f>
        <v>26</v>
      </c>
      <c r="B641" s="18" t="str">
        <f>+'IPV VIVIENDA'!B35</f>
        <v>Jaharro y enlucido exterior a la cal</v>
      </c>
      <c r="C641" s="18" t="str">
        <f>+'IPV VIVIENDA'!C35</f>
        <v>m2</v>
      </c>
      <c r="D641" s="252" t="s">
        <v>157</v>
      </c>
      <c r="E641" s="253">
        <v>3.18</v>
      </c>
    </row>
    <row r="643" spans="1:6">
      <c r="A643" s="366" t="s">
        <v>158</v>
      </c>
      <c r="B643" s="366" t="s">
        <v>159</v>
      </c>
      <c r="C643" s="366" t="s">
        <v>160</v>
      </c>
      <c r="D643" s="377" t="s">
        <v>161</v>
      </c>
      <c r="E643" s="371" t="s">
        <v>162</v>
      </c>
      <c r="F643" s="371" t="s">
        <v>163</v>
      </c>
    </row>
    <row r="644" spans="1:6">
      <c r="A644" s="366"/>
      <c r="B644" s="366"/>
      <c r="C644" s="366"/>
      <c r="D644" s="377"/>
      <c r="E644" s="371"/>
      <c r="F644" s="371"/>
    </row>
    <row r="645" spans="1:6">
      <c r="A645" s="4" t="s">
        <v>169</v>
      </c>
      <c r="B645" s="368" t="s">
        <v>170</v>
      </c>
      <c r="C645" s="369"/>
      <c r="D645" s="369"/>
      <c r="E645" s="369"/>
      <c r="F645" s="370"/>
    </row>
    <row r="646" spans="1:6">
      <c r="A646" s="4">
        <v>1</v>
      </c>
      <c r="B646" s="3" t="s">
        <v>172</v>
      </c>
      <c r="C646" s="4" t="s">
        <v>173</v>
      </c>
      <c r="D646" s="6">
        <f>D657+D658+D659</f>
        <v>4.7439999999999998</v>
      </c>
      <c r="E646" s="5">
        <f>0.05*F660</f>
        <v>708.67440000000011</v>
      </c>
      <c r="F646" s="5">
        <f>D646*E646</f>
        <v>3361.9513536000004</v>
      </c>
    </row>
    <row r="647" spans="1:6">
      <c r="A647" s="4"/>
      <c r="B647" s="3"/>
      <c r="C647" s="3"/>
      <c r="D647" s="367" t="s">
        <v>176</v>
      </c>
      <c r="E647" s="367"/>
      <c r="F647" s="7">
        <f>F646</f>
        <v>3361.9513536000004</v>
      </c>
    </row>
    <row r="648" spans="1:6">
      <c r="A648" s="4" t="s">
        <v>179</v>
      </c>
      <c r="B648" s="368" t="s">
        <v>180</v>
      </c>
      <c r="C648" s="369"/>
      <c r="D648" s="369"/>
      <c r="E648" s="369"/>
      <c r="F648" s="370"/>
    </row>
    <row r="649" spans="1:6">
      <c r="A649" s="4"/>
      <c r="B649" s="19" t="s">
        <v>192</v>
      </c>
      <c r="C649" s="4" t="s">
        <v>189</v>
      </c>
      <c r="D649" s="6">
        <f>Revoques!C16*'Análisis de Precios'!E641</f>
        <v>8.5860000000000003</v>
      </c>
      <c r="E649" s="96">
        <f>R17</f>
        <v>54.898837999999998</v>
      </c>
      <c r="F649" s="96">
        <f>E649*D649</f>
        <v>471.36142306800002</v>
      </c>
    </row>
    <row r="650" spans="1:6">
      <c r="A650" s="4"/>
      <c r="B650" s="19" t="s">
        <v>286</v>
      </c>
      <c r="C650" s="4" t="s">
        <v>287</v>
      </c>
      <c r="D650" s="308">
        <f>Revoques!C18*'Análisis de Precios'!E641</f>
        <v>0.12720000000000001</v>
      </c>
      <c r="E650" s="96">
        <f>R18</f>
        <v>1580</v>
      </c>
      <c r="F650" s="96">
        <f t="shared" ref="F650:F654" si="50">E650*D650</f>
        <v>200.976</v>
      </c>
    </row>
    <row r="651" spans="1:6">
      <c r="A651" s="4"/>
      <c r="B651" s="3" t="s">
        <v>222</v>
      </c>
      <c r="C651" s="4" t="s">
        <v>277</v>
      </c>
      <c r="D651" s="6">
        <f>Revoques!C17*'Análisis de Precios'!E641</f>
        <v>8.5860000000000003</v>
      </c>
      <c r="E651" s="95">
        <f>R35</f>
        <v>40.321600000000004</v>
      </c>
      <c r="F651" s="96">
        <f t="shared" si="50"/>
        <v>346.20125760000002</v>
      </c>
    </row>
    <row r="652" spans="1:6">
      <c r="A652" s="4" t="s">
        <v>288</v>
      </c>
      <c r="B652" s="19" t="s">
        <v>192</v>
      </c>
      <c r="C652" s="4" t="s">
        <v>189</v>
      </c>
      <c r="D652" s="6">
        <f>Revoques!C22*'Análisis de Precios'!E641</f>
        <v>1.9716</v>
      </c>
      <c r="E652" s="97">
        <f>R17</f>
        <v>54.898837999999998</v>
      </c>
      <c r="F652" s="96">
        <f t="shared" si="50"/>
        <v>108.23854900079999</v>
      </c>
    </row>
    <row r="653" spans="1:6">
      <c r="A653" s="4"/>
      <c r="B653" s="19" t="s">
        <v>289</v>
      </c>
      <c r="C653" s="4" t="s">
        <v>287</v>
      </c>
      <c r="D653" s="6">
        <f>Revoques!C24*'Análisis de Precios'!E641</f>
        <v>3.1800000000000002E-2</v>
      </c>
      <c r="E653" s="97">
        <f>R19</f>
        <v>8295</v>
      </c>
      <c r="F653" s="96">
        <f t="shared" si="50"/>
        <v>263.78100000000001</v>
      </c>
    </row>
    <row r="654" spans="1:6">
      <c r="A654" s="4"/>
      <c r="B654" s="3" t="s">
        <v>222</v>
      </c>
      <c r="C654" s="4" t="s">
        <v>277</v>
      </c>
      <c r="D654" s="6">
        <f>Revoques!C23*'Análisis de Precios'!E641</f>
        <v>1.9716</v>
      </c>
      <c r="E654" s="97">
        <f>R35</f>
        <v>40.321600000000004</v>
      </c>
      <c r="F654" s="96">
        <f t="shared" si="50"/>
        <v>79.498066560000012</v>
      </c>
    </row>
    <row r="655" spans="1:6">
      <c r="A655" s="4"/>
      <c r="B655" s="3"/>
      <c r="C655" s="3"/>
      <c r="D655" s="367" t="s">
        <v>195</v>
      </c>
      <c r="E655" s="367"/>
      <c r="F655" s="97">
        <f>SUM(F649:F654)</f>
        <v>1470.0562962288002</v>
      </c>
    </row>
    <row r="656" spans="1:6">
      <c r="A656" s="4" t="s">
        <v>197</v>
      </c>
      <c r="B656" s="368" t="s">
        <v>164</v>
      </c>
      <c r="C656" s="369"/>
      <c r="D656" s="369"/>
      <c r="E656" s="369"/>
      <c r="F656" s="370"/>
    </row>
    <row r="657" spans="1:6">
      <c r="A657" s="4">
        <v>1</v>
      </c>
      <c r="B657" s="3" t="s">
        <v>168</v>
      </c>
      <c r="C657" s="4" t="s">
        <v>200</v>
      </c>
      <c r="D657" s="6">
        <v>0</v>
      </c>
      <c r="E657" s="5">
        <f>Q9</f>
        <v>4360</v>
      </c>
      <c r="F657" s="97">
        <f>E657*D657</f>
        <v>0</v>
      </c>
    </row>
    <row r="658" spans="1:6">
      <c r="A658" s="4">
        <v>2</v>
      </c>
      <c r="B658" s="3" t="s">
        <v>171</v>
      </c>
      <c r="C658" s="4" t="s">
        <v>200</v>
      </c>
      <c r="D658" s="6">
        <v>2.79</v>
      </c>
      <c r="E658" s="5">
        <f>Q10</f>
        <v>3706.0000000000005</v>
      </c>
      <c r="F658" s="97">
        <f t="shared" ref="F658:F659" si="51">E658*D658</f>
        <v>10339.740000000002</v>
      </c>
    </row>
    <row r="659" spans="1:6">
      <c r="A659" s="4">
        <v>3</v>
      </c>
      <c r="B659" s="3" t="s">
        <v>175</v>
      </c>
      <c r="C659" s="4" t="s">
        <v>200</v>
      </c>
      <c r="D659" s="6">
        <f>Revoques!C20+Revoques!C26*'Análisis de Precios'!E641</f>
        <v>1.954</v>
      </c>
      <c r="E659" s="5">
        <f>Q12</f>
        <v>1962.0000000000002</v>
      </c>
      <c r="F659" s="97">
        <f t="shared" si="51"/>
        <v>3833.7480000000005</v>
      </c>
    </row>
    <row r="660" spans="1:6">
      <c r="A660" s="4"/>
      <c r="B660" s="3"/>
      <c r="C660" s="3"/>
      <c r="D660" s="367" t="s">
        <v>206</v>
      </c>
      <c r="E660" s="367"/>
      <c r="F660" s="99">
        <f>F657+F658+F659</f>
        <v>14173.488000000001</v>
      </c>
    </row>
    <row r="661" spans="1:6" ht="13.5" thickBot="1"/>
    <row r="662" spans="1:6" ht="13.5" thickBot="1">
      <c r="A662" s="9"/>
      <c r="B662" s="10" t="s">
        <v>209</v>
      </c>
      <c r="C662" s="10"/>
      <c r="D662" s="11" t="s">
        <v>210</v>
      </c>
      <c r="E662" s="10"/>
      <c r="F662" s="12">
        <f>F647+F655+F660</f>
        <v>19005.495649828801</v>
      </c>
    </row>
    <row r="664" spans="1:6">
      <c r="A664" s="319" t="s">
        <v>154</v>
      </c>
      <c r="B664" s="319"/>
      <c r="C664" s="319"/>
      <c r="D664" s="319"/>
      <c r="E664" s="319"/>
      <c r="F664" s="16"/>
    </row>
    <row r="665" spans="1:6">
      <c r="A665" s="169" t="s">
        <v>155</v>
      </c>
      <c r="B665" s="169"/>
      <c r="C665" s="169" t="s">
        <v>156</v>
      </c>
      <c r="D665" s="309"/>
      <c r="E665" s="169"/>
      <c r="F665" s="310"/>
    </row>
    <row r="666" spans="1:6">
      <c r="A666" s="269">
        <f>+'IPV VIVIENDA'!A36</f>
        <v>27</v>
      </c>
      <c r="B666" s="269" t="str">
        <f>+'IPV VIVIENDA'!B36</f>
        <v>Mesada, Campana y Ventilaciones</v>
      </c>
      <c r="C666" s="269" t="str">
        <f>+'IPV VIVIENDA'!C36</f>
        <v>Gl.</v>
      </c>
      <c r="D666" s="270" t="s">
        <v>157</v>
      </c>
      <c r="E666" s="271"/>
      <c r="F666" s="169"/>
    </row>
    <row r="667" spans="1:6">
      <c r="A667" s="169"/>
      <c r="B667" s="169"/>
      <c r="C667" s="169"/>
      <c r="D667" s="309"/>
      <c r="E667" s="169"/>
      <c r="F667" s="169"/>
    </row>
    <row r="668" spans="1:6">
      <c r="A668" s="383" t="s">
        <v>158</v>
      </c>
      <c r="B668" s="383" t="s">
        <v>159</v>
      </c>
      <c r="C668" s="383" t="s">
        <v>160</v>
      </c>
      <c r="D668" s="384" t="s">
        <v>161</v>
      </c>
      <c r="E668" s="378" t="s">
        <v>162</v>
      </c>
      <c r="F668" s="378" t="s">
        <v>163</v>
      </c>
    </row>
    <row r="669" spans="1:6">
      <c r="A669" s="383"/>
      <c r="B669" s="383"/>
      <c r="C669" s="383"/>
      <c r="D669" s="384"/>
      <c r="E669" s="378"/>
      <c r="F669" s="378"/>
    </row>
    <row r="670" spans="1:6">
      <c r="A670" s="84" t="s">
        <v>169</v>
      </c>
      <c r="B670" s="379" t="s">
        <v>170</v>
      </c>
      <c r="C670" s="380"/>
      <c r="D670" s="380"/>
      <c r="E670" s="380"/>
      <c r="F670" s="381"/>
    </row>
    <row r="671" spans="1:6">
      <c r="A671" s="84">
        <v>1</v>
      </c>
      <c r="B671" s="311" t="s">
        <v>172</v>
      </c>
      <c r="C671" s="84" t="s">
        <v>173</v>
      </c>
      <c r="D671" s="312">
        <f>SUM(D680:D682)</f>
        <v>7.5</v>
      </c>
      <c r="E671" s="198">
        <f>0.05*F683</f>
        <v>1100.9000000000003</v>
      </c>
      <c r="F671" s="198">
        <f>E671*D671</f>
        <v>8256.7500000000018</v>
      </c>
    </row>
    <row r="672" spans="1:6">
      <c r="A672" s="84"/>
      <c r="B672" s="311"/>
      <c r="C672" s="311"/>
      <c r="D672" s="382" t="s">
        <v>176</v>
      </c>
      <c r="E672" s="382"/>
      <c r="F672" s="199">
        <f>F671</f>
        <v>8256.7500000000018</v>
      </c>
    </row>
    <row r="673" spans="1:6">
      <c r="A673" s="84" t="s">
        <v>179</v>
      </c>
      <c r="B673" s="379" t="s">
        <v>180</v>
      </c>
      <c r="C673" s="380"/>
      <c r="D673" s="380"/>
      <c r="E673" s="380"/>
      <c r="F673" s="381"/>
    </row>
    <row r="674" spans="1:6">
      <c r="A674" s="84"/>
      <c r="B674" s="311" t="s">
        <v>290</v>
      </c>
      <c r="C674" s="84" t="s">
        <v>160</v>
      </c>
      <c r="D674" s="312">
        <v>1</v>
      </c>
      <c r="E674" s="198">
        <v>10000</v>
      </c>
      <c r="F674" s="198">
        <f>D674*E674</f>
        <v>10000</v>
      </c>
    </row>
    <row r="675" spans="1:6">
      <c r="A675" s="84"/>
      <c r="B675" s="313" t="s">
        <v>291</v>
      </c>
      <c r="C675" s="84" t="s">
        <v>160</v>
      </c>
      <c r="D675" s="312">
        <v>1</v>
      </c>
      <c r="E675" s="198">
        <v>3500</v>
      </c>
      <c r="F675" s="198">
        <f t="shared" ref="F675:F677" si="52">D675*E675</f>
        <v>3500</v>
      </c>
    </row>
    <row r="676" spans="1:6">
      <c r="A676" s="84"/>
      <c r="B676" s="313" t="s">
        <v>292</v>
      </c>
      <c r="C676" s="84" t="s">
        <v>160</v>
      </c>
      <c r="D676" s="312">
        <v>2</v>
      </c>
      <c r="E676" s="198">
        <v>8500</v>
      </c>
      <c r="F676" s="198">
        <f t="shared" si="52"/>
        <v>17000</v>
      </c>
    </row>
    <row r="677" spans="1:6">
      <c r="A677" s="84"/>
      <c r="B677" s="311" t="s">
        <v>293</v>
      </c>
      <c r="C677" s="84" t="s">
        <v>160</v>
      </c>
      <c r="D677" s="312">
        <v>3</v>
      </c>
      <c r="E677" s="198">
        <v>2500</v>
      </c>
      <c r="F677" s="198">
        <f t="shared" si="52"/>
        <v>7500</v>
      </c>
    </row>
    <row r="678" spans="1:6">
      <c r="A678" s="84"/>
      <c r="B678" s="169"/>
      <c r="C678" s="311"/>
      <c r="D678" s="382" t="s">
        <v>195</v>
      </c>
      <c r="E678" s="382"/>
      <c r="F678" s="198">
        <f>SUM(F674:F677)</f>
        <v>38000</v>
      </c>
    </row>
    <row r="679" spans="1:6">
      <c r="A679" s="84" t="s">
        <v>197</v>
      </c>
      <c r="B679" s="379" t="s">
        <v>164</v>
      </c>
      <c r="C679" s="380"/>
      <c r="D679" s="380"/>
      <c r="E679" s="380"/>
      <c r="F679" s="381"/>
    </row>
    <row r="680" spans="1:6">
      <c r="A680" s="84">
        <v>1</v>
      </c>
      <c r="B680" s="311" t="s">
        <v>168</v>
      </c>
      <c r="C680" s="84" t="s">
        <v>200</v>
      </c>
      <c r="D680" s="312">
        <v>0.5</v>
      </c>
      <c r="E680" s="198">
        <f>Q9</f>
        <v>4360</v>
      </c>
      <c r="F680" s="198">
        <f>D680*E680</f>
        <v>2180</v>
      </c>
    </row>
    <row r="681" spans="1:6">
      <c r="A681" s="84">
        <v>2</v>
      </c>
      <c r="B681" s="311" t="s">
        <v>171</v>
      </c>
      <c r="C681" s="84" t="s">
        <v>200</v>
      </c>
      <c r="D681" s="312">
        <v>3.5</v>
      </c>
      <c r="E681" s="198">
        <f>Q10</f>
        <v>3706.0000000000005</v>
      </c>
      <c r="F681" s="198">
        <f t="shared" ref="F681:F682" si="53">D681*E681</f>
        <v>12971.000000000002</v>
      </c>
    </row>
    <row r="682" spans="1:6">
      <c r="A682" s="84">
        <v>3</v>
      </c>
      <c r="B682" s="311" t="s">
        <v>175</v>
      </c>
      <c r="C682" s="84" t="s">
        <v>200</v>
      </c>
      <c r="D682" s="312">
        <f>+D681</f>
        <v>3.5</v>
      </c>
      <c r="E682" s="198">
        <f>Q12</f>
        <v>1962.0000000000002</v>
      </c>
      <c r="F682" s="198">
        <f t="shared" si="53"/>
        <v>6867.0000000000009</v>
      </c>
    </row>
    <row r="683" spans="1:6">
      <c r="A683" s="84"/>
      <c r="B683" s="311"/>
      <c r="C683" s="311"/>
      <c r="D683" s="382" t="s">
        <v>206</v>
      </c>
      <c r="E683" s="382"/>
      <c r="F683" s="199">
        <f>SUM(F680:F682)</f>
        <v>22018.000000000004</v>
      </c>
    </row>
    <row r="684" spans="1:6" ht="13.5" thickBot="1">
      <c r="A684" s="169"/>
      <c r="B684" s="169"/>
      <c r="C684" s="169"/>
      <c r="D684" s="309"/>
      <c r="E684" s="169"/>
      <c r="F684" s="169"/>
    </row>
    <row r="685" spans="1:6" ht="13.5" thickBot="1">
      <c r="A685" s="314"/>
      <c r="B685" s="315" t="s">
        <v>209</v>
      </c>
      <c r="C685" s="315"/>
      <c r="D685" s="316" t="s">
        <v>210</v>
      </c>
      <c r="E685" s="315"/>
      <c r="F685" s="317">
        <v>0</v>
      </c>
    </row>
    <row r="686" spans="1:6">
      <c r="F686" s="13"/>
    </row>
    <row r="687" spans="1:6">
      <c r="A687" s="319" t="s">
        <v>154</v>
      </c>
      <c r="B687" s="319"/>
      <c r="C687" s="319"/>
      <c r="D687" s="319"/>
      <c r="E687" s="319"/>
      <c r="F687" s="16"/>
    </row>
    <row r="688" spans="1:6">
      <c r="A688" s="1" t="s">
        <v>155</v>
      </c>
      <c r="C688" s="1" t="s">
        <v>156</v>
      </c>
      <c r="F688" s="16"/>
    </row>
    <row r="689" spans="1:6">
      <c r="A689" s="18">
        <f>+'IPV VIVIENDA'!A37</f>
        <v>28</v>
      </c>
      <c r="B689" s="18" t="str">
        <f>+'IPV VIVIENDA'!B37</f>
        <v>Pintura en Carpintería  Metálica</v>
      </c>
      <c r="C689" s="18" t="str">
        <f>+'IPV VIVIENDA'!C37</f>
        <v>m2</v>
      </c>
      <c r="D689" s="252" t="s">
        <v>157</v>
      </c>
      <c r="E689" s="254">
        <v>15</v>
      </c>
    </row>
    <row r="691" spans="1:6">
      <c r="A691" s="366" t="s">
        <v>158</v>
      </c>
      <c r="B691" s="366" t="s">
        <v>159</v>
      </c>
      <c r="C691" s="366" t="s">
        <v>160</v>
      </c>
      <c r="D691" s="377" t="s">
        <v>161</v>
      </c>
      <c r="E691" s="371" t="s">
        <v>162</v>
      </c>
      <c r="F691" s="371" t="s">
        <v>163</v>
      </c>
    </row>
    <row r="692" spans="1:6">
      <c r="A692" s="366"/>
      <c r="B692" s="366"/>
      <c r="C692" s="366"/>
      <c r="D692" s="377"/>
      <c r="E692" s="371"/>
      <c r="F692" s="371"/>
    </row>
    <row r="693" spans="1:6">
      <c r="A693" s="4" t="s">
        <v>169</v>
      </c>
      <c r="B693" s="368" t="s">
        <v>170</v>
      </c>
      <c r="C693" s="369"/>
      <c r="D693" s="369"/>
      <c r="E693" s="369"/>
      <c r="F693" s="370"/>
    </row>
    <row r="694" spans="1:6">
      <c r="A694" s="4">
        <v>1</v>
      </c>
      <c r="B694" s="3" t="s">
        <v>172</v>
      </c>
      <c r="C694" s="4" t="s">
        <v>173</v>
      </c>
      <c r="D694" s="6">
        <f>SUM(D703:D705)</f>
        <v>15</v>
      </c>
      <c r="E694" s="5">
        <f>0.05*F706</f>
        <v>2779.5000000000005</v>
      </c>
      <c r="F694" s="5">
        <f>E694*D694</f>
        <v>41692.500000000007</v>
      </c>
    </row>
    <row r="695" spans="1:6">
      <c r="A695" s="4"/>
      <c r="B695" s="3"/>
      <c r="C695" s="3"/>
      <c r="D695" s="367" t="s">
        <v>176</v>
      </c>
      <c r="E695" s="367"/>
      <c r="F695" s="7">
        <f>F694</f>
        <v>41692.500000000007</v>
      </c>
    </row>
    <row r="696" spans="1:6">
      <c r="A696" s="4" t="s">
        <v>179</v>
      </c>
      <c r="B696" s="368" t="s">
        <v>180</v>
      </c>
      <c r="C696" s="369"/>
      <c r="D696" s="369"/>
      <c r="E696" s="369"/>
      <c r="F696" s="370"/>
    </row>
    <row r="697" spans="1:6">
      <c r="A697" s="4"/>
      <c r="B697" s="19" t="s">
        <v>294</v>
      </c>
      <c r="C697" s="19" t="s">
        <v>295</v>
      </c>
      <c r="D697" s="22">
        <f>Pinturas!C19*'Análisis de Precios'!E689</f>
        <v>2.25</v>
      </c>
      <c r="E697" s="96">
        <f>R39</f>
        <v>3487.8500000000004</v>
      </c>
      <c r="F697" s="96">
        <f>E697*D697</f>
        <v>7847.6625000000004</v>
      </c>
    </row>
    <row r="698" spans="1:6">
      <c r="A698" s="4"/>
      <c r="B698" s="19" t="s">
        <v>296</v>
      </c>
      <c r="C698" s="19" t="s">
        <v>295</v>
      </c>
      <c r="D698" s="22">
        <f>Pinturas!C20*'Análisis de Precios'!E689</f>
        <v>6.75</v>
      </c>
      <c r="E698" s="96">
        <f>R40</f>
        <v>3178.7625000000003</v>
      </c>
      <c r="F698" s="96">
        <f t="shared" ref="F698:F699" si="54">E698*D698</f>
        <v>21456.646875000002</v>
      </c>
    </row>
    <row r="699" spans="1:6">
      <c r="A699" s="4"/>
      <c r="B699" s="3" t="s">
        <v>297</v>
      </c>
      <c r="C699" s="19" t="s">
        <v>295</v>
      </c>
      <c r="D699" s="6">
        <f>Pinturas!C21*'Análisis de Precios'!E689</f>
        <v>1.5</v>
      </c>
      <c r="E699" s="95">
        <f>R41</f>
        <v>841.56944444444457</v>
      </c>
      <c r="F699" s="96">
        <f t="shared" si="54"/>
        <v>1262.354166666667</v>
      </c>
    </row>
    <row r="700" spans="1:6">
      <c r="A700" s="4"/>
      <c r="B700" s="3"/>
      <c r="C700" s="4"/>
      <c r="D700" s="6"/>
      <c r="E700" s="5"/>
      <c r="F700" s="5">
        <f>F697+F698+F699</f>
        <v>30566.663541666672</v>
      </c>
    </row>
    <row r="701" spans="1:6">
      <c r="A701" s="4"/>
      <c r="B701" s="3"/>
      <c r="C701" s="3"/>
      <c r="D701" s="367" t="s">
        <v>195</v>
      </c>
      <c r="E701" s="367"/>
      <c r="F701" s="5"/>
    </row>
    <row r="702" spans="1:6">
      <c r="A702" s="4" t="s">
        <v>197</v>
      </c>
      <c r="B702" s="368" t="s">
        <v>164</v>
      </c>
      <c r="C702" s="369"/>
      <c r="D702" s="369"/>
      <c r="E702" s="369"/>
      <c r="F702" s="370"/>
    </row>
    <row r="703" spans="1:6">
      <c r="A703" s="4">
        <v>1</v>
      </c>
      <c r="B703" s="3" t="s">
        <v>168</v>
      </c>
      <c r="C703" s="4" t="s">
        <v>200</v>
      </c>
      <c r="D703" s="6">
        <v>0</v>
      </c>
      <c r="E703" s="97">
        <f>Q9</f>
        <v>4360</v>
      </c>
      <c r="F703" s="5">
        <f>D703*E703</f>
        <v>0</v>
      </c>
    </row>
    <row r="704" spans="1:6">
      <c r="A704" s="4">
        <v>2</v>
      </c>
      <c r="B704" s="3" t="s">
        <v>171</v>
      </c>
      <c r="C704" s="4" t="s">
        <v>200</v>
      </c>
      <c r="D704" s="6">
        <f>Pinturas!C22*'Análisis de Precios'!E689</f>
        <v>15</v>
      </c>
      <c r="E704" s="97">
        <f>Q10</f>
        <v>3706.0000000000005</v>
      </c>
      <c r="F704" s="5">
        <f t="shared" ref="F704:F705" si="55">D704*E704</f>
        <v>55590.000000000007</v>
      </c>
    </row>
    <row r="705" spans="1:6">
      <c r="A705" s="4">
        <v>3</v>
      </c>
      <c r="B705" s="3" t="s">
        <v>175</v>
      </c>
      <c r="C705" s="4" t="s">
        <v>200</v>
      </c>
      <c r="D705" s="6">
        <v>0</v>
      </c>
      <c r="E705" s="97">
        <f>Q12</f>
        <v>1962.0000000000002</v>
      </c>
      <c r="F705" s="5">
        <f t="shared" si="55"/>
        <v>0</v>
      </c>
    </row>
    <row r="706" spans="1:6">
      <c r="A706" s="4"/>
      <c r="B706" s="3"/>
      <c r="C706" s="3"/>
      <c r="D706" s="367" t="s">
        <v>206</v>
      </c>
      <c r="E706" s="367"/>
      <c r="F706" s="7">
        <f>F703+F704+F705</f>
        <v>55590.000000000007</v>
      </c>
    </row>
    <row r="707" spans="1:6" ht="13.5" thickBot="1"/>
    <row r="708" spans="1:6" ht="13.5" thickBot="1">
      <c r="A708" s="9"/>
      <c r="B708" s="10" t="s">
        <v>209</v>
      </c>
      <c r="C708" s="10"/>
      <c r="D708" s="11" t="s">
        <v>210</v>
      </c>
      <c r="E708" s="10"/>
      <c r="F708" s="12">
        <f>F695+F700+F706</f>
        <v>127849.1635416667</v>
      </c>
    </row>
    <row r="710" spans="1:6">
      <c r="A710" s="319" t="s">
        <v>154</v>
      </c>
      <c r="B710" s="319"/>
      <c r="C710" s="319"/>
      <c r="D710" s="319"/>
      <c r="E710" s="319"/>
      <c r="F710" s="16"/>
    </row>
    <row r="711" spans="1:6">
      <c r="A711" s="169" t="s">
        <v>155</v>
      </c>
      <c r="B711" s="169"/>
      <c r="C711" s="169" t="s">
        <v>156</v>
      </c>
      <c r="D711" s="309"/>
      <c r="E711" s="169"/>
      <c r="F711" s="310"/>
    </row>
    <row r="712" spans="1:6">
      <c r="A712" s="269">
        <f>+'IPV VIVIENDA'!A38</f>
        <v>29</v>
      </c>
      <c r="B712" s="269" t="str">
        <f>+'IPV VIVIENDA'!B38</f>
        <v>Pintura en Carpintería  Madera</v>
      </c>
      <c r="C712" s="269" t="str">
        <f>+'IPV VIVIENDA'!C38</f>
        <v>m2</v>
      </c>
      <c r="D712" s="270" t="s">
        <v>157</v>
      </c>
      <c r="E712" s="446"/>
      <c r="F712" s="169"/>
    </row>
    <row r="713" spans="1:6">
      <c r="A713" s="169"/>
      <c r="B713" s="169"/>
      <c r="C713" s="169"/>
      <c r="D713" s="309"/>
      <c r="E713" s="169"/>
      <c r="F713" s="169"/>
    </row>
    <row r="714" spans="1:6">
      <c r="A714" s="383" t="s">
        <v>158</v>
      </c>
      <c r="B714" s="383" t="s">
        <v>159</v>
      </c>
      <c r="C714" s="383" t="s">
        <v>160</v>
      </c>
      <c r="D714" s="384" t="s">
        <v>161</v>
      </c>
      <c r="E714" s="378" t="s">
        <v>162</v>
      </c>
      <c r="F714" s="378" t="s">
        <v>163</v>
      </c>
    </row>
    <row r="715" spans="1:6">
      <c r="A715" s="383"/>
      <c r="B715" s="383"/>
      <c r="C715" s="383"/>
      <c r="D715" s="384"/>
      <c r="E715" s="378"/>
      <c r="F715" s="378"/>
    </row>
    <row r="716" spans="1:6">
      <c r="A716" s="84" t="s">
        <v>169</v>
      </c>
      <c r="B716" s="379" t="s">
        <v>170</v>
      </c>
      <c r="C716" s="380"/>
      <c r="D716" s="380"/>
      <c r="E716" s="380"/>
      <c r="F716" s="381"/>
    </row>
    <row r="717" spans="1:6">
      <c r="A717" s="84">
        <v>1</v>
      </c>
      <c r="B717" s="311" t="s">
        <v>172</v>
      </c>
      <c r="C717" s="84" t="s">
        <v>173</v>
      </c>
      <c r="D717" s="312">
        <f>D725+D726+D727</f>
        <v>0.6399999999999999</v>
      </c>
      <c r="E717" s="198">
        <f>0.05*F728</f>
        <v>93.740000000000009</v>
      </c>
      <c r="F717" s="198">
        <f>D717*E717</f>
        <v>59.993599999999994</v>
      </c>
    </row>
    <row r="718" spans="1:6">
      <c r="A718" s="84"/>
      <c r="B718" s="311"/>
      <c r="C718" s="311"/>
      <c r="D718" s="382" t="s">
        <v>176</v>
      </c>
      <c r="E718" s="382"/>
      <c r="F718" s="199">
        <f>F717</f>
        <v>59.993599999999994</v>
      </c>
    </row>
    <row r="719" spans="1:6">
      <c r="A719" s="84" t="s">
        <v>179</v>
      </c>
      <c r="B719" s="379" t="s">
        <v>180</v>
      </c>
      <c r="C719" s="380"/>
      <c r="D719" s="380"/>
      <c r="E719" s="380"/>
      <c r="F719" s="381"/>
    </row>
    <row r="720" spans="1:6">
      <c r="A720" s="84"/>
      <c r="B720" s="307" t="s">
        <v>232</v>
      </c>
      <c r="C720" s="307" t="s">
        <v>295</v>
      </c>
      <c r="D720" s="447">
        <v>0.15</v>
      </c>
      <c r="E720" s="198">
        <f>R42</f>
        <v>634.17250000000001</v>
      </c>
      <c r="F720" s="198">
        <f>D720*E720</f>
        <v>95.125874999999994</v>
      </c>
    </row>
    <row r="721" spans="1:8">
      <c r="A721" s="84"/>
      <c r="B721" s="307" t="s">
        <v>296</v>
      </c>
      <c r="C721" s="307" t="s">
        <v>295</v>
      </c>
      <c r="D721" s="447">
        <v>0.45</v>
      </c>
      <c r="E721" s="198">
        <f>R40</f>
        <v>3178.7625000000003</v>
      </c>
      <c r="F721" s="198">
        <f t="shared" ref="F721:F722" si="56">D721*E721</f>
        <v>1430.4431250000002</v>
      </c>
    </row>
    <row r="722" spans="1:8">
      <c r="A722" s="84"/>
      <c r="B722" s="311" t="s">
        <v>297</v>
      </c>
      <c r="C722" s="307" t="s">
        <v>295</v>
      </c>
      <c r="D722" s="312">
        <v>0.1</v>
      </c>
      <c r="E722" s="198">
        <f>R41</f>
        <v>841.56944444444457</v>
      </c>
      <c r="F722" s="198">
        <f t="shared" si="56"/>
        <v>84.156944444444463</v>
      </c>
    </row>
    <row r="723" spans="1:8">
      <c r="A723" s="84"/>
      <c r="B723" s="311"/>
      <c r="C723" s="311"/>
      <c r="D723" s="382" t="s">
        <v>195</v>
      </c>
      <c r="E723" s="382"/>
      <c r="F723" s="198">
        <f>SUM(F720:F722)</f>
        <v>1609.7259444444446</v>
      </c>
    </row>
    <row r="724" spans="1:8">
      <c r="A724" s="84" t="s">
        <v>197</v>
      </c>
      <c r="B724" s="379" t="s">
        <v>164</v>
      </c>
      <c r="C724" s="380"/>
      <c r="D724" s="380"/>
      <c r="E724" s="380"/>
      <c r="F724" s="381"/>
    </row>
    <row r="725" spans="1:8">
      <c r="A725" s="84">
        <v>1</v>
      </c>
      <c r="B725" s="311" t="s">
        <v>168</v>
      </c>
      <c r="C725" s="84" t="s">
        <v>200</v>
      </c>
      <c r="D725" s="312">
        <v>0.04</v>
      </c>
      <c r="E725" s="198">
        <f>Q9</f>
        <v>4360</v>
      </c>
      <c r="F725" s="198">
        <f>E725*D725</f>
        <v>174.4</v>
      </c>
    </row>
    <row r="726" spans="1:8">
      <c r="A726" s="84">
        <v>2</v>
      </c>
      <c r="B726" s="311" t="s">
        <v>171</v>
      </c>
      <c r="C726" s="84" t="s">
        <v>200</v>
      </c>
      <c r="D726" s="312">
        <v>0.3</v>
      </c>
      <c r="E726" s="198">
        <f>Q10</f>
        <v>3706.0000000000005</v>
      </c>
      <c r="F726" s="198">
        <f t="shared" ref="F726:F727" si="57">E726*D726</f>
        <v>1111.8000000000002</v>
      </c>
    </row>
    <row r="727" spans="1:8">
      <c r="A727" s="84">
        <v>3</v>
      </c>
      <c r="B727" s="311" t="s">
        <v>175</v>
      </c>
      <c r="C727" s="84" t="s">
        <v>200</v>
      </c>
      <c r="D727" s="312">
        <v>0.3</v>
      </c>
      <c r="E727" s="198">
        <f>Q12</f>
        <v>1962.0000000000002</v>
      </c>
      <c r="F727" s="198">
        <f t="shared" si="57"/>
        <v>588.6</v>
      </c>
    </row>
    <row r="728" spans="1:8">
      <c r="A728" s="84"/>
      <c r="B728" s="311"/>
      <c r="C728" s="311"/>
      <c r="D728" s="382" t="s">
        <v>206</v>
      </c>
      <c r="E728" s="382"/>
      <c r="F728" s="199">
        <f>SUM(F725:F727)</f>
        <v>1874.8000000000002</v>
      </c>
    </row>
    <row r="729" spans="1:8" ht="13.5" thickBot="1">
      <c r="A729" s="169"/>
      <c r="B729" s="169"/>
      <c r="C729" s="169"/>
      <c r="D729" s="309"/>
      <c r="E729" s="169"/>
      <c r="F729" s="169"/>
    </row>
    <row r="730" spans="1:8" ht="13.5" thickBot="1">
      <c r="A730" s="314"/>
      <c r="B730" s="315" t="s">
        <v>209</v>
      </c>
      <c r="C730" s="315"/>
      <c r="D730" s="316" t="s">
        <v>210</v>
      </c>
      <c r="E730" s="315"/>
      <c r="F730" s="317">
        <v>0</v>
      </c>
    </row>
    <row r="732" spans="1:8">
      <c r="A732" s="319" t="s">
        <v>154</v>
      </c>
      <c r="B732" s="319"/>
      <c r="C732" s="319"/>
      <c r="D732" s="319"/>
      <c r="E732" s="319"/>
      <c r="F732" s="16"/>
    </row>
    <row r="733" spans="1:8">
      <c r="A733" s="1" t="s">
        <v>155</v>
      </c>
      <c r="C733" s="1" t="s">
        <v>156</v>
      </c>
      <c r="F733" s="16"/>
    </row>
    <row r="734" spans="1:8">
      <c r="A734" s="18">
        <f>+'IPV VIVIENDA'!A39</f>
        <v>30</v>
      </c>
      <c r="B734" s="18" t="str">
        <f>+'IPV VIVIENDA'!B39</f>
        <v>Pintura al Látex interior en muros</v>
      </c>
      <c r="C734" s="18" t="str">
        <f>+'IPV VIVIENDA'!C39</f>
        <v>m2</v>
      </c>
      <c r="D734" s="252" t="s">
        <v>157</v>
      </c>
      <c r="E734" s="254">
        <v>3.18</v>
      </c>
      <c r="H734" s="1" t="s">
        <v>298</v>
      </c>
    </row>
    <row r="736" spans="1:8">
      <c r="A736" s="366" t="s">
        <v>158</v>
      </c>
      <c r="B736" s="366" t="s">
        <v>159</v>
      </c>
      <c r="C736" s="366" t="s">
        <v>160</v>
      </c>
      <c r="D736" s="377" t="s">
        <v>161</v>
      </c>
      <c r="E736" s="371" t="s">
        <v>162</v>
      </c>
      <c r="F736" s="371" t="s">
        <v>163</v>
      </c>
    </row>
    <row r="737" spans="1:6">
      <c r="A737" s="366"/>
      <c r="B737" s="366"/>
      <c r="C737" s="366"/>
      <c r="D737" s="377"/>
      <c r="E737" s="371"/>
      <c r="F737" s="371"/>
    </row>
    <row r="738" spans="1:6">
      <c r="A738" s="4" t="s">
        <v>169</v>
      </c>
      <c r="B738" s="368" t="s">
        <v>170</v>
      </c>
      <c r="C738" s="369"/>
      <c r="D738" s="369"/>
      <c r="E738" s="369"/>
      <c r="F738" s="370"/>
    </row>
    <row r="739" spans="1:6">
      <c r="A739" s="4">
        <v>1</v>
      </c>
      <c r="B739" s="3" t="s">
        <v>172</v>
      </c>
      <c r="C739" s="4" t="s">
        <v>173</v>
      </c>
      <c r="D739" s="6">
        <f>SUM(D749:D751)</f>
        <v>1.59</v>
      </c>
      <c r="E739" s="5">
        <f>0.05*F752</f>
        <v>294.62700000000007</v>
      </c>
      <c r="F739" s="5">
        <f>E739*D739</f>
        <v>468.45693000000011</v>
      </c>
    </row>
    <row r="740" spans="1:6">
      <c r="A740" s="4"/>
      <c r="B740" s="3"/>
      <c r="C740" s="3"/>
      <c r="D740" s="367" t="s">
        <v>176</v>
      </c>
      <c r="E740" s="367"/>
      <c r="F740" s="7">
        <f>F739</f>
        <v>468.45693000000011</v>
      </c>
    </row>
    <row r="741" spans="1:6">
      <c r="A741" s="4" t="s">
        <v>179</v>
      </c>
      <c r="B741" s="368" t="s">
        <v>180</v>
      </c>
      <c r="C741" s="369"/>
      <c r="D741" s="369"/>
      <c r="E741" s="369"/>
      <c r="F741" s="370"/>
    </row>
    <row r="742" spans="1:6">
      <c r="A742" s="4"/>
      <c r="B742" s="19" t="s">
        <v>299</v>
      </c>
      <c r="C742" s="19" t="s">
        <v>295</v>
      </c>
      <c r="D742" s="22">
        <f>Pinturas!C5*'Análisis de Precios'!E734</f>
        <v>0.95399999999999996</v>
      </c>
      <c r="E742" s="96">
        <f>R43</f>
        <v>1054.5315000000001</v>
      </c>
      <c r="F742" s="96">
        <f>D742*E742</f>
        <v>1006.023051</v>
      </c>
    </row>
    <row r="743" spans="1:6">
      <c r="A743" s="4"/>
      <c r="B743" s="19" t="s">
        <v>300</v>
      </c>
      <c r="C743" s="19" t="s">
        <v>295</v>
      </c>
      <c r="D743" s="22">
        <f>Pinturas!C6*'Análisis de Precios'!E734</f>
        <v>0.47699999999999998</v>
      </c>
      <c r="E743" s="96">
        <f>R44</f>
        <v>0</v>
      </c>
      <c r="F743" s="96">
        <f t="shared" ref="F743:F746" si="58">D743*E743</f>
        <v>0</v>
      </c>
    </row>
    <row r="744" spans="1:6">
      <c r="A744" s="4"/>
      <c r="B744" s="19" t="s">
        <v>235</v>
      </c>
      <c r="C744" s="19" t="s">
        <v>301</v>
      </c>
      <c r="D744" s="22">
        <f>Pinturas!C7*'Análisis de Precios'!E734</f>
        <v>3.1800000000000002E-2</v>
      </c>
      <c r="E744" s="96">
        <f>R45</f>
        <v>8.2949999999999999</v>
      </c>
      <c r="F744" s="96">
        <f t="shared" si="58"/>
        <v>0.26378099999999999</v>
      </c>
    </row>
    <row r="745" spans="1:6">
      <c r="A745" s="4"/>
      <c r="B745" s="3" t="s">
        <v>302</v>
      </c>
      <c r="C745" s="4" t="s">
        <v>189</v>
      </c>
      <c r="D745" s="81">
        <f>Pinturas!C8*'Análisis de Precios'!E734</f>
        <v>9.5399999999999999E-2</v>
      </c>
      <c r="E745" s="95">
        <f>R46</f>
        <v>565.04750000000001</v>
      </c>
      <c r="F745" s="96">
        <f t="shared" si="58"/>
        <v>53.905531500000002</v>
      </c>
    </row>
    <row r="746" spans="1:6">
      <c r="A746" s="4"/>
      <c r="B746" s="3" t="s">
        <v>303</v>
      </c>
      <c r="C746" s="4" t="s">
        <v>301</v>
      </c>
      <c r="D746" s="81">
        <f>Pinturas!C16*'Análisis de Precios'!E734</f>
        <v>0.95399999999999996</v>
      </c>
      <c r="E746" s="95">
        <f>R47</f>
        <v>276.5</v>
      </c>
      <c r="F746" s="96">
        <f t="shared" si="58"/>
        <v>263.78100000000001</v>
      </c>
    </row>
    <row r="747" spans="1:6">
      <c r="A747" s="4"/>
      <c r="B747" s="3"/>
      <c r="C747" s="3"/>
      <c r="D747" s="367" t="s">
        <v>195</v>
      </c>
      <c r="E747" s="367"/>
      <c r="F747" s="5">
        <f>SUM(F742:F746)</f>
        <v>1323.9733635</v>
      </c>
    </row>
    <row r="748" spans="1:6">
      <c r="A748" s="4" t="s">
        <v>197</v>
      </c>
      <c r="B748" s="368" t="s">
        <v>164</v>
      </c>
      <c r="C748" s="369"/>
      <c r="D748" s="369"/>
      <c r="E748" s="369"/>
      <c r="F748" s="370"/>
    </row>
    <row r="749" spans="1:6">
      <c r="A749" s="4">
        <v>1</v>
      </c>
      <c r="B749" s="3" t="s">
        <v>168</v>
      </c>
      <c r="C749" s="4" t="s">
        <v>200</v>
      </c>
      <c r="D749" s="6"/>
      <c r="E749" s="5">
        <f>Q9</f>
        <v>4360</v>
      </c>
      <c r="F749" s="5">
        <f>D749*E749</f>
        <v>0</v>
      </c>
    </row>
    <row r="750" spans="1:6">
      <c r="A750" s="4">
        <v>2</v>
      </c>
      <c r="B750" s="3" t="s">
        <v>171</v>
      </c>
      <c r="C750" s="4" t="s">
        <v>200</v>
      </c>
      <c r="D750" s="6">
        <f>E734*Pinturas!C17</f>
        <v>1.59</v>
      </c>
      <c r="E750" s="5">
        <f>Q10</f>
        <v>3706.0000000000005</v>
      </c>
      <c r="F750" s="5">
        <f t="shared" ref="F750:F751" si="59">D750*E750</f>
        <v>5892.5400000000009</v>
      </c>
    </row>
    <row r="751" spans="1:6">
      <c r="A751" s="4">
        <v>3</v>
      </c>
      <c r="B751" s="3" t="s">
        <v>175</v>
      </c>
      <c r="C751" s="4" t="s">
        <v>200</v>
      </c>
      <c r="D751" s="6"/>
      <c r="E751" s="5">
        <f>Q12</f>
        <v>1962.0000000000002</v>
      </c>
      <c r="F751" s="5">
        <f t="shared" si="59"/>
        <v>0</v>
      </c>
    </row>
    <row r="752" spans="1:6">
      <c r="A752" s="4"/>
      <c r="B752" s="3"/>
      <c r="C752" s="3"/>
      <c r="D752" s="367" t="s">
        <v>206</v>
      </c>
      <c r="E752" s="367"/>
      <c r="F752" s="7">
        <f>SUM(F749:F751)</f>
        <v>5892.5400000000009</v>
      </c>
    </row>
    <row r="753" spans="1:6" ht="13.5" thickBot="1"/>
    <row r="754" spans="1:6" ht="13.5" thickBot="1">
      <c r="A754" s="9"/>
      <c r="B754" s="10" t="s">
        <v>209</v>
      </c>
      <c r="C754" s="10"/>
      <c r="D754" s="11" t="s">
        <v>210</v>
      </c>
      <c r="E754" s="10"/>
      <c r="F754" s="12">
        <f>F740+F747+F752</f>
        <v>7684.9702935000005</v>
      </c>
    </row>
    <row r="756" spans="1:6">
      <c r="A756" s="319" t="s">
        <v>154</v>
      </c>
      <c r="B756" s="319"/>
      <c r="C756" s="319"/>
      <c r="D756" s="319"/>
      <c r="E756" s="319"/>
      <c r="F756" s="16"/>
    </row>
    <row r="757" spans="1:6">
      <c r="A757" s="1" t="s">
        <v>155</v>
      </c>
      <c r="C757" s="1" t="s">
        <v>156</v>
      </c>
      <c r="F757" s="16"/>
    </row>
    <row r="758" spans="1:6">
      <c r="A758" s="18">
        <f>+'IPV VIVIENDA'!A40</f>
        <v>31</v>
      </c>
      <c r="B758" s="18" t="str">
        <f>+'IPV VIVIENDA'!B40</f>
        <v>Pintura al Látex interior en cielorrasos</v>
      </c>
      <c r="C758" s="18" t="str">
        <f>+'IPV VIVIENDA'!C40</f>
        <v>m2</v>
      </c>
      <c r="D758" s="252" t="s">
        <v>157</v>
      </c>
      <c r="E758" s="254">
        <v>46.48</v>
      </c>
    </row>
    <row r="760" spans="1:6">
      <c r="A760" s="366" t="s">
        <v>158</v>
      </c>
      <c r="B760" s="366" t="s">
        <v>159</v>
      </c>
      <c r="C760" s="366" t="s">
        <v>160</v>
      </c>
      <c r="D760" s="377" t="s">
        <v>161</v>
      </c>
      <c r="E760" s="371" t="s">
        <v>162</v>
      </c>
      <c r="F760" s="371" t="s">
        <v>163</v>
      </c>
    </row>
    <row r="761" spans="1:6">
      <c r="A761" s="366"/>
      <c r="B761" s="366"/>
      <c r="C761" s="366"/>
      <c r="D761" s="377"/>
      <c r="E761" s="371"/>
      <c r="F761" s="371"/>
    </row>
    <row r="762" spans="1:6">
      <c r="A762" s="4" t="s">
        <v>169</v>
      </c>
      <c r="B762" s="368" t="s">
        <v>170</v>
      </c>
      <c r="C762" s="369"/>
      <c r="D762" s="369"/>
      <c r="E762" s="369"/>
      <c r="F762" s="370"/>
    </row>
    <row r="763" spans="1:6">
      <c r="A763" s="4">
        <v>1</v>
      </c>
      <c r="B763" s="3" t="s">
        <v>172</v>
      </c>
      <c r="C763" s="4" t="s">
        <v>173</v>
      </c>
      <c r="D763" s="6">
        <f>SUM(D773:D775)</f>
        <v>0.35</v>
      </c>
      <c r="E763" s="5">
        <f>0.05*F776</f>
        <v>64.855000000000004</v>
      </c>
      <c r="F763" s="5">
        <f>D763*E763</f>
        <v>22.699249999999999</v>
      </c>
    </row>
    <row r="764" spans="1:6">
      <c r="A764" s="4"/>
      <c r="B764" s="3"/>
      <c r="C764" s="3"/>
      <c r="D764" s="367" t="s">
        <v>176</v>
      </c>
      <c r="E764" s="367"/>
      <c r="F764" s="7">
        <f>F763</f>
        <v>22.699249999999999</v>
      </c>
    </row>
    <row r="765" spans="1:6">
      <c r="A765" s="4" t="s">
        <v>179</v>
      </c>
      <c r="B765" s="368" t="s">
        <v>180</v>
      </c>
      <c r="C765" s="369"/>
      <c r="D765" s="369"/>
      <c r="E765" s="369"/>
      <c r="F765" s="370"/>
    </row>
    <row r="766" spans="1:6">
      <c r="A766" s="4"/>
      <c r="B766" s="19" t="s">
        <v>299</v>
      </c>
      <c r="C766" s="19" t="s">
        <v>295</v>
      </c>
      <c r="D766" s="22">
        <f>Pinturas!C29*'Análisis de Precios'!E758</f>
        <v>13.943999999999999</v>
      </c>
      <c r="E766" s="96">
        <f>R43</f>
        <v>1054.5315000000001</v>
      </c>
      <c r="F766" s="96">
        <f>D766*E766</f>
        <v>14704.387236</v>
      </c>
    </row>
    <row r="767" spans="1:6">
      <c r="A767" s="4"/>
      <c r="B767" s="19" t="s">
        <v>300</v>
      </c>
      <c r="C767" s="19" t="s">
        <v>295</v>
      </c>
      <c r="D767" s="22">
        <f>Pinturas!C30*'Análisis de Precios'!E758</f>
        <v>6.9719999999999995</v>
      </c>
      <c r="E767" s="96">
        <f>R44</f>
        <v>0</v>
      </c>
      <c r="F767" s="96">
        <f t="shared" ref="F767:F770" si="60">D767*E767</f>
        <v>0</v>
      </c>
    </row>
    <row r="768" spans="1:6">
      <c r="A768" s="4"/>
      <c r="B768" s="19" t="s">
        <v>235</v>
      </c>
      <c r="C768" s="19" t="s">
        <v>301</v>
      </c>
      <c r="D768" s="22">
        <f>Pinturas!C31*'Análisis de Precios'!E758</f>
        <v>0.46479999999999999</v>
      </c>
      <c r="E768" s="96">
        <f>R45</f>
        <v>8.2949999999999999</v>
      </c>
      <c r="F768" s="96">
        <f t="shared" si="60"/>
        <v>3.8555159999999997</v>
      </c>
    </row>
    <row r="769" spans="1:6">
      <c r="A769" s="4"/>
      <c r="B769" s="3" t="s">
        <v>302</v>
      </c>
      <c r="C769" s="4" t="s">
        <v>189</v>
      </c>
      <c r="D769" s="81">
        <f>Pinturas!C32*'Análisis de Precios'!E758</f>
        <v>1.3943999999999999</v>
      </c>
      <c r="E769" s="95">
        <f>R46</f>
        <v>565.04750000000001</v>
      </c>
      <c r="F769" s="96">
        <f t="shared" si="60"/>
        <v>787.90223399999991</v>
      </c>
    </row>
    <row r="770" spans="1:6">
      <c r="A770" s="4"/>
      <c r="B770" s="3" t="s">
        <v>303</v>
      </c>
      <c r="C770" s="4" t="s">
        <v>301</v>
      </c>
      <c r="D770" s="81">
        <f>Pinturas!C33*'Análisis de Precios'!E758</f>
        <v>13.943999999999999</v>
      </c>
      <c r="E770" s="95">
        <f>R47</f>
        <v>276.5</v>
      </c>
      <c r="F770" s="96">
        <f t="shared" si="60"/>
        <v>3855.5159999999996</v>
      </c>
    </row>
    <row r="771" spans="1:6">
      <c r="A771" s="4"/>
      <c r="B771" s="3"/>
      <c r="C771" s="3"/>
      <c r="D771" s="367" t="s">
        <v>195</v>
      </c>
      <c r="E771" s="367"/>
      <c r="F771" s="5">
        <f>SUM(F766:F770)</f>
        <v>19351.660985999999</v>
      </c>
    </row>
    <row r="772" spans="1:6">
      <c r="A772" s="4" t="s">
        <v>197</v>
      </c>
      <c r="B772" s="368" t="s">
        <v>164</v>
      </c>
      <c r="C772" s="369"/>
      <c r="D772" s="369"/>
      <c r="E772" s="369"/>
      <c r="F772" s="370"/>
    </row>
    <row r="773" spans="1:6">
      <c r="A773" s="4">
        <v>1</v>
      </c>
      <c r="B773" s="3" t="s">
        <v>168</v>
      </c>
      <c r="C773" s="4" t="s">
        <v>200</v>
      </c>
      <c r="D773" s="6">
        <v>0</v>
      </c>
      <c r="E773" s="5">
        <f>Q9</f>
        <v>4360</v>
      </c>
      <c r="F773" s="5">
        <f>D773*E773</f>
        <v>0</v>
      </c>
    </row>
    <row r="774" spans="1:6">
      <c r="A774" s="4">
        <v>2</v>
      </c>
      <c r="B774" s="3" t="s">
        <v>171</v>
      </c>
      <c r="C774" s="4" t="s">
        <v>200</v>
      </c>
      <c r="D774" s="6">
        <v>0.35</v>
      </c>
      <c r="E774" s="5">
        <f>Q10</f>
        <v>3706.0000000000005</v>
      </c>
      <c r="F774" s="5">
        <f t="shared" ref="F774:F775" si="61">D774*E774</f>
        <v>1297.1000000000001</v>
      </c>
    </row>
    <row r="775" spans="1:6">
      <c r="A775" s="4">
        <v>3</v>
      </c>
      <c r="B775" s="3" t="s">
        <v>175</v>
      </c>
      <c r="C775" s="4" t="s">
        <v>200</v>
      </c>
      <c r="D775" s="6">
        <v>0</v>
      </c>
      <c r="E775" s="5">
        <f>Q12</f>
        <v>1962.0000000000002</v>
      </c>
      <c r="F775" s="5">
        <f t="shared" si="61"/>
        <v>0</v>
      </c>
    </row>
    <row r="776" spans="1:6">
      <c r="A776" s="4"/>
      <c r="B776" s="3"/>
      <c r="C776" s="3"/>
      <c r="D776" s="367" t="s">
        <v>206</v>
      </c>
      <c r="E776" s="367"/>
      <c r="F776" s="7">
        <f>SUM(F773:F775)</f>
        <v>1297.1000000000001</v>
      </c>
    </row>
    <row r="777" spans="1:6" ht="13.5" thickBot="1"/>
    <row r="778" spans="1:6" ht="13.5" thickBot="1">
      <c r="A778" s="9"/>
      <c r="B778" s="10" t="s">
        <v>209</v>
      </c>
      <c r="C778" s="10"/>
      <c r="D778" s="11" t="s">
        <v>210</v>
      </c>
      <c r="E778" s="10"/>
      <c r="F778" s="12">
        <f>F764+F776+F771</f>
        <v>20671.460235999999</v>
      </c>
    </row>
    <row r="780" spans="1:6">
      <c r="A780" s="319" t="s">
        <v>154</v>
      </c>
      <c r="B780" s="319"/>
      <c r="C780" s="319"/>
      <c r="D780" s="319"/>
      <c r="E780" s="319"/>
      <c r="F780" s="16"/>
    </row>
    <row r="781" spans="1:6">
      <c r="A781" s="1" t="s">
        <v>155</v>
      </c>
      <c r="C781" s="1" t="s">
        <v>156</v>
      </c>
      <c r="F781" s="16"/>
    </row>
    <row r="782" spans="1:6">
      <c r="A782" s="18">
        <f>+'IPV VIVIENDA'!A41</f>
        <v>32</v>
      </c>
      <c r="B782" s="18" t="str">
        <f>+'IPV VIVIENDA'!B41</f>
        <v>Pintura al Látex exterior</v>
      </c>
      <c r="C782" s="18" t="str">
        <f>+'IPV VIVIENDA'!C41</f>
        <v>m2</v>
      </c>
      <c r="D782" s="251" t="s">
        <v>157</v>
      </c>
      <c r="E782" s="255">
        <v>3.18</v>
      </c>
    </row>
    <row r="784" spans="1:6">
      <c r="A784" s="366" t="s">
        <v>158</v>
      </c>
      <c r="B784" s="366" t="s">
        <v>159</v>
      </c>
      <c r="C784" s="366" t="s">
        <v>160</v>
      </c>
      <c r="D784" s="377" t="s">
        <v>161</v>
      </c>
      <c r="E784" s="371" t="s">
        <v>162</v>
      </c>
      <c r="F784" s="371" t="s">
        <v>163</v>
      </c>
    </row>
    <row r="785" spans="1:6">
      <c r="A785" s="366"/>
      <c r="B785" s="366"/>
      <c r="C785" s="366"/>
      <c r="D785" s="377"/>
      <c r="E785" s="371"/>
      <c r="F785" s="371"/>
    </row>
    <row r="786" spans="1:6">
      <c r="A786" s="4" t="s">
        <v>169</v>
      </c>
      <c r="B786" s="368" t="s">
        <v>170</v>
      </c>
      <c r="C786" s="369"/>
      <c r="D786" s="369"/>
      <c r="E786" s="369"/>
      <c r="F786" s="370"/>
    </row>
    <row r="787" spans="1:6">
      <c r="A787" s="4">
        <v>1</v>
      </c>
      <c r="B787" s="3" t="s">
        <v>172</v>
      </c>
      <c r="C787" s="4" t="s">
        <v>173</v>
      </c>
      <c r="D787" s="6">
        <f>SUM(D797:D799)</f>
        <v>1.59</v>
      </c>
      <c r="E787" s="5">
        <f>0.05*F800</f>
        <v>294.62700000000007</v>
      </c>
      <c r="F787" s="5">
        <f>E787*D787</f>
        <v>468.45693000000011</v>
      </c>
    </row>
    <row r="788" spans="1:6">
      <c r="A788" s="4"/>
      <c r="B788" s="3"/>
      <c r="C788" s="3"/>
      <c r="D788" s="367" t="s">
        <v>176</v>
      </c>
      <c r="E788" s="367"/>
      <c r="F788" s="7">
        <f>F787</f>
        <v>468.45693000000011</v>
      </c>
    </row>
    <row r="789" spans="1:6">
      <c r="A789" s="4" t="s">
        <v>179</v>
      </c>
      <c r="B789" s="368" t="s">
        <v>180</v>
      </c>
      <c r="C789" s="369"/>
      <c r="D789" s="369"/>
      <c r="E789" s="369"/>
      <c r="F789" s="370"/>
    </row>
    <row r="790" spans="1:6">
      <c r="A790" s="4"/>
      <c r="B790" s="19" t="s">
        <v>304</v>
      </c>
      <c r="C790" s="19" t="s">
        <v>295</v>
      </c>
      <c r="D790" s="22">
        <f>Pinturas!C12*'Análisis de Precios'!E782</f>
        <v>0.95399999999999996</v>
      </c>
      <c r="E790" s="96">
        <f>R48</f>
        <v>618.096</v>
      </c>
      <c r="F790" s="96">
        <f>D790*E790</f>
        <v>589.66358400000001</v>
      </c>
    </row>
    <row r="791" spans="1:6">
      <c r="A791" s="4"/>
      <c r="B791" s="19" t="s">
        <v>300</v>
      </c>
      <c r="C791" s="19" t="s">
        <v>295</v>
      </c>
      <c r="D791" s="22">
        <f>Pinturas!C13*'Análisis de Precios'!E782</f>
        <v>0.47699999999999998</v>
      </c>
      <c r="E791" s="95">
        <f>R44</f>
        <v>0</v>
      </c>
      <c r="F791" s="96">
        <f t="shared" ref="F791:F794" si="62">D791*E791</f>
        <v>0</v>
      </c>
    </row>
    <row r="792" spans="1:6">
      <c r="A792" s="4"/>
      <c r="B792" s="19" t="s">
        <v>235</v>
      </c>
      <c r="C792" s="19" t="s">
        <v>301</v>
      </c>
      <c r="D792" s="22">
        <f>Pinturas!C14*'Análisis de Precios'!E782</f>
        <v>3.1800000000000002E-2</v>
      </c>
      <c r="E792" s="95">
        <f>R45</f>
        <v>8.2949999999999999</v>
      </c>
      <c r="F792" s="96">
        <f t="shared" si="62"/>
        <v>0.26378099999999999</v>
      </c>
    </row>
    <row r="793" spans="1:6">
      <c r="A793" s="4"/>
      <c r="B793" s="3" t="s">
        <v>302</v>
      </c>
      <c r="C793" s="4" t="s">
        <v>189</v>
      </c>
      <c r="D793" s="81">
        <f>Pinturas!C15*'Análisis de Precios'!E782</f>
        <v>9.5399999999999999E-2</v>
      </c>
      <c r="E793" s="95">
        <f>R46</f>
        <v>565.04750000000001</v>
      </c>
      <c r="F793" s="96">
        <f t="shared" si="62"/>
        <v>53.905531500000002</v>
      </c>
    </row>
    <row r="794" spans="1:6">
      <c r="A794" s="4"/>
      <c r="B794" s="3" t="s">
        <v>303</v>
      </c>
      <c r="C794" s="4" t="s">
        <v>301</v>
      </c>
      <c r="D794" s="81">
        <f>Pinturas!C16*'Análisis de Precios'!E782</f>
        <v>0.95399999999999996</v>
      </c>
      <c r="E794" s="95">
        <f>R47</f>
        <v>276.5</v>
      </c>
      <c r="F794" s="96">
        <f t="shared" si="62"/>
        <v>263.78100000000001</v>
      </c>
    </row>
    <row r="795" spans="1:6">
      <c r="A795" s="4"/>
      <c r="B795" s="3"/>
      <c r="C795" s="3"/>
      <c r="D795" s="367" t="s">
        <v>195</v>
      </c>
      <c r="E795" s="367"/>
      <c r="F795" s="5">
        <f>SUM(F790:F794)</f>
        <v>907.61389650000001</v>
      </c>
    </row>
    <row r="796" spans="1:6">
      <c r="A796" s="4" t="s">
        <v>197</v>
      </c>
      <c r="B796" s="368" t="s">
        <v>164</v>
      </c>
      <c r="C796" s="369"/>
      <c r="D796" s="369"/>
      <c r="E796" s="369"/>
      <c r="F796" s="370"/>
    </row>
    <row r="797" spans="1:6">
      <c r="A797" s="4">
        <v>1</v>
      </c>
      <c r="B797" s="3" t="s">
        <v>168</v>
      </c>
      <c r="C797" s="4" t="s">
        <v>200</v>
      </c>
      <c r="D797" s="6">
        <v>0</v>
      </c>
      <c r="E797" s="95">
        <f>Q9</f>
        <v>4360</v>
      </c>
      <c r="F797" s="5">
        <f>D797*E797</f>
        <v>0</v>
      </c>
    </row>
    <row r="798" spans="1:6">
      <c r="A798" s="4">
        <v>2</v>
      </c>
      <c r="B798" s="3" t="s">
        <v>171</v>
      </c>
      <c r="C798" s="4" t="s">
        <v>200</v>
      </c>
      <c r="D798" s="6">
        <f>Pinturas!C17*'Análisis de Precios'!E782</f>
        <v>1.59</v>
      </c>
      <c r="E798" s="95">
        <f>Q10</f>
        <v>3706.0000000000005</v>
      </c>
      <c r="F798" s="5">
        <f t="shared" ref="F798:F799" si="63">D798*E798</f>
        <v>5892.5400000000009</v>
      </c>
    </row>
    <row r="799" spans="1:6">
      <c r="A799" s="4">
        <v>3</v>
      </c>
      <c r="B799" s="3" t="s">
        <v>175</v>
      </c>
      <c r="C799" s="4" t="s">
        <v>200</v>
      </c>
      <c r="D799" s="6">
        <v>0</v>
      </c>
      <c r="E799" s="95">
        <f>Q12</f>
        <v>1962.0000000000002</v>
      </c>
      <c r="F799" s="5">
        <f t="shared" si="63"/>
        <v>0</v>
      </c>
    </row>
    <row r="800" spans="1:6">
      <c r="A800" s="4"/>
      <c r="B800" s="3"/>
      <c r="C800" s="3"/>
      <c r="D800" s="367" t="s">
        <v>206</v>
      </c>
      <c r="E800" s="367"/>
      <c r="F800" s="7">
        <f>SUM(F797:F799)</f>
        <v>5892.5400000000009</v>
      </c>
    </row>
    <row r="801" spans="1:8" ht="13.5" thickBot="1"/>
    <row r="802" spans="1:8" ht="13.5" thickBot="1">
      <c r="A802" s="9"/>
      <c r="B802" s="10" t="s">
        <v>209</v>
      </c>
      <c r="C802" s="10"/>
      <c r="D802" s="11" t="s">
        <v>210</v>
      </c>
      <c r="E802" s="10"/>
      <c r="F802" s="12">
        <f>F788+F795+F800</f>
        <v>7268.6108265000012</v>
      </c>
    </row>
    <row r="804" spans="1:8">
      <c r="A804" s="319" t="s">
        <v>154</v>
      </c>
      <c r="B804" s="319"/>
      <c r="C804" s="319"/>
      <c r="D804" s="319"/>
      <c r="E804" s="319"/>
      <c r="F804" s="16"/>
    </row>
    <row r="806" spans="1:8">
      <c r="A806" s="1" t="s">
        <v>155</v>
      </c>
      <c r="C806" s="1" t="s">
        <v>156</v>
      </c>
      <c r="F806" s="16"/>
    </row>
    <row r="807" spans="1:8">
      <c r="A807" s="18">
        <f>+'IPV VIVIENDA'!A42</f>
        <v>33</v>
      </c>
      <c r="B807" s="18" t="str">
        <f>+'IPV VIVIENDA'!B42</f>
        <v>Provisión y colocación de vidrios</v>
      </c>
      <c r="C807" s="18" t="str">
        <f>+'IPV VIVIENDA'!C42</f>
        <v>m2</v>
      </c>
      <c r="D807" s="251" t="s">
        <v>157</v>
      </c>
      <c r="E807" s="255">
        <v>3.8</v>
      </c>
    </row>
    <row r="809" spans="1:8">
      <c r="A809" s="366" t="s">
        <v>158</v>
      </c>
      <c r="B809" s="366" t="s">
        <v>159</v>
      </c>
      <c r="C809" s="366" t="s">
        <v>160</v>
      </c>
      <c r="D809" s="377" t="s">
        <v>161</v>
      </c>
      <c r="E809" s="371" t="s">
        <v>162</v>
      </c>
      <c r="F809" s="371" t="s">
        <v>163</v>
      </c>
    </row>
    <row r="810" spans="1:8">
      <c r="A810" s="366"/>
      <c r="B810" s="366"/>
      <c r="C810" s="366"/>
      <c r="D810" s="377"/>
      <c r="E810" s="371"/>
      <c r="F810" s="371"/>
    </row>
    <row r="811" spans="1:8">
      <c r="A811" s="4" t="s">
        <v>169</v>
      </c>
      <c r="B811" s="368" t="s">
        <v>170</v>
      </c>
      <c r="C811" s="369"/>
      <c r="D811" s="369"/>
      <c r="E811" s="369"/>
      <c r="F811" s="370"/>
    </row>
    <row r="812" spans="1:8">
      <c r="A812" s="4">
        <v>1</v>
      </c>
      <c r="B812" s="3" t="s">
        <v>172</v>
      </c>
      <c r="C812" s="4" t="s">
        <v>173</v>
      </c>
      <c r="D812" s="6"/>
      <c r="E812" s="5"/>
      <c r="F812" s="5"/>
    </row>
    <row r="813" spans="1:8">
      <c r="A813" s="4"/>
      <c r="B813" s="3"/>
      <c r="C813" s="4"/>
      <c r="D813" s="6"/>
      <c r="E813" s="3"/>
      <c r="F813" s="3"/>
    </row>
    <row r="814" spans="1:8">
      <c r="A814" s="4"/>
      <c r="B814" s="3"/>
      <c r="C814" s="3"/>
      <c r="D814" s="367" t="s">
        <v>176</v>
      </c>
      <c r="E814" s="367"/>
      <c r="F814" s="7"/>
      <c r="H814" s="1" t="s">
        <v>305</v>
      </c>
    </row>
    <row r="815" spans="1:8">
      <c r="A815" s="4" t="s">
        <v>179</v>
      </c>
      <c r="B815" s="368" t="s">
        <v>180</v>
      </c>
      <c r="C815" s="369"/>
      <c r="D815" s="369"/>
      <c r="E815" s="369"/>
      <c r="F815" s="370"/>
    </row>
    <row r="816" spans="1:8">
      <c r="A816" s="4"/>
      <c r="B816" s="448" t="s">
        <v>306</v>
      </c>
      <c r="C816" s="4"/>
      <c r="D816" s="6">
        <f>Cielorrasos!D55*'Análisis de Precios'!E807</f>
        <v>3.8</v>
      </c>
      <c r="E816" s="5">
        <f>L49</f>
        <v>8267.35</v>
      </c>
      <c r="F816" s="5">
        <f>E816*D816</f>
        <v>31415.93</v>
      </c>
    </row>
    <row r="817" spans="1:6">
      <c r="A817" s="4"/>
      <c r="B817" s="3"/>
      <c r="C817" s="4"/>
      <c r="D817" s="6"/>
      <c r="E817" s="5"/>
      <c r="F817" s="5"/>
    </row>
    <row r="818" spans="1:6">
      <c r="A818" s="4"/>
      <c r="B818" s="3"/>
      <c r="C818" s="4"/>
      <c r="D818" s="6"/>
      <c r="E818" s="5"/>
      <c r="F818" s="5"/>
    </row>
    <row r="819" spans="1:6">
      <c r="A819" s="4"/>
      <c r="B819" s="3"/>
      <c r="C819" s="3"/>
      <c r="D819" s="367" t="s">
        <v>195</v>
      </c>
      <c r="E819" s="367"/>
      <c r="F819" s="5">
        <f>F816</f>
        <v>31415.93</v>
      </c>
    </row>
    <row r="820" spans="1:6">
      <c r="A820" s="4" t="s">
        <v>197</v>
      </c>
      <c r="B820" s="368" t="s">
        <v>164</v>
      </c>
      <c r="C820" s="369"/>
      <c r="D820" s="369"/>
      <c r="E820" s="369"/>
      <c r="F820" s="370"/>
    </row>
    <row r="821" spans="1:6">
      <c r="A821" s="4">
        <v>1</v>
      </c>
      <c r="B821" s="3" t="s">
        <v>168</v>
      </c>
      <c r="C821" s="4" t="s">
        <v>200</v>
      </c>
      <c r="D821" s="6"/>
      <c r="E821" s="5"/>
      <c r="F821" s="5"/>
    </row>
    <row r="822" spans="1:6">
      <c r="A822" s="4">
        <v>2</v>
      </c>
      <c r="B822" s="3" t="s">
        <v>171</v>
      </c>
      <c r="C822" s="4" t="s">
        <v>200</v>
      </c>
      <c r="D822" s="6">
        <f>Cielorrasos!D56*'Análisis de Precios'!E807</f>
        <v>1.52</v>
      </c>
      <c r="E822" s="5">
        <f>Q10</f>
        <v>3706.0000000000005</v>
      </c>
      <c r="F822" s="5">
        <f>D822*E822</f>
        <v>5633.1200000000008</v>
      </c>
    </row>
    <row r="823" spans="1:6">
      <c r="A823" s="4">
        <v>3</v>
      </c>
      <c r="B823" s="3" t="s">
        <v>175</v>
      </c>
      <c r="C823" s="4" t="s">
        <v>200</v>
      </c>
      <c r="D823" s="6">
        <f>Cielorrasos!D57*'Análisis de Precios'!E807</f>
        <v>1.1399999999999999</v>
      </c>
      <c r="E823" s="5">
        <f>Q12</f>
        <v>1962.0000000000002</v>
      </c>
      <c r="F823" s="5">
        <f>D823*E823</f>
        <v>2236.6800000000003</v>
      </c>
    </row>
    <row r="824" spans="1:6">
      <c r="A824" s="4"/>
      <c r="B824" s="3"/>
      <c r="C824" s="3"/>
      <c r="D824" s="367" t="s">
        <v>206</v>
      </c>
      <c r="E824" s="367"/>
      <c r="F824" s="7"/>
    </row>
    <row r="825" spans="1:6" ht="13.5" thickBot="1"/>
    <row r="826" spans="1:6" ht="13.5" thickBot="1">
      <c r="A826" s="9"/>
      <c r="B826" s="10" t="s">
        <v>209</v>
      </c>
      <c r="C826" s="10"/>
      <c r="D826" s="11" t="s">
        <v>210</v>
      </c>
      <c r="E826" s="10"/>
      <c r="F826" s="12">
        <f>F814+F819+F824</f>
        <v>31415.93</v>
      </c>
    </row>
    <row r="828" spans="1:6">
      <c r="A828" s="319" t="s">
        <v>154</v>
      </c>
      <c r="B828" s="319"/>
      <c r="C828" s="319"/>
      <c r="D828" s="319"/>
      <c r="E828" s="319"/>
      <c r="F828" s="16"/>
    </row>
    <row r="830" spans="1:6">
      <c r="A830" s="169" t="s">
        <v>155</v>
      </c>
      <c r="B830" s="169"/>
      <c r="C830" s="169" t="s">
        <v>156</v>
      </c>
      <c r="D830" s="309"/>
      <c r="E830" s="169"/>
      <c r="F830" s="310"/>
    </row>
    <row r="831" spans="1:6">
      <c r="A831" s="269">
        <f>+'IPV VIVIENDA'!A43</f>
        <v>34</v>
      </c>
      <c r="B831" s="416" t="str">
        <f>+'IPV VIVIENDA'!B43</f>
        <v>Vereda , veredin perimetral y vereda de acceso (incl lavadero)</v>
      </c>
      <c r="C831" s="269" t="str">
        <f>+'IPV VIVIENDA'!C43</f>
        <v>m2</v>
      </c>
      <c r="D831" s="309"/>
      <c r="E831" s="169"/>
      <c r="F831" s="169"/>
    </row>
    <row r="832" spans="1:6">
      <c r="A832" s="169"/>
      <c r="B832" s="417"/>
      <c r="C832" s="169"/>
      <c r="D832" s="309"/>
      <c r="E832" s="169"/>
      <c r="F832" s="169"/>
    </row>
    <row r="833" spans="1:6">
      <c r="A833" s="383" t="s">
        <v>158</v>
      </c>
      <c r="B833" s="383" t="s">
        <v>159</v>
      </c>
      <c r="C833" s="383" t="s">
        <v>160</v>
      </c>
      <c r="D833" s="384" t="s">
        <v>161</v>
      </c>
      <c r="E833" s="378" t="s">
        <v>162</v>
      </c>
      <c r="F833" s="378" t="s">
        <v>163</v>
      </c>
    </row>
    <row r="834" spans="1:6">
      <c r="A834" s="383"/>
      <c r="B834" s="383"/>
      <c r="C834" s="383"/>
      <c r="D834" s="384"/>
      <c r="E834" s="378"/>
      <c r="F834" s="378"/>
    </row>
    <row r="835" spans="1:6">
      <c r="A835" s="84" t="s">
        <v>169</v>
      </c>
      <c r="B835" s="379" t="s">
        <v>170</v>
      </c>
      <c r="C835" s="380"/>
      <c r="D835" s="380"/>
      <c r="E835" s="380"/>
      <c r="F835" s="381"/>
    </row>
    <row r="836" spans="1:6">
      <c r="A836" s="84">
        <v>1</v>
      </c>
      <c r="B836" s="311" t="s">
        <v>172</v>
      </c>
      <c r="C836" s="84" t="s">
        <v>173</v>
      </c>
      <c r="D836" s="312"/>
      <c r="E836" s="198"/>
      <c r="F836" s="198"/>
    </row>
    <row r="837" spans="1:6">
      <c r="A837" s="84"/>
      <c r="B837" s="311"/>
      <c r="C837" s="84"/>
      <c r="D837" s="312"/>
      <c r="E837" s="311"/>
      <c r="F837" s="311"/>
    </row>
    <row r="838" spans="1:6">
      <c r="A838" s="84"/>
      <c r="B838" s="311"/>
      <c r="C838" s="84"/>
      <c r="D838" s="312"/>
      <c r="E838" s="311"/>
      <c r="F838" s="311"/>
    </row>
    <row r="839" spans="1:6">
      <c r="A839" s="84"/>
      <c r="B839" s="311"/>
      <c r="C839" s="311"/>
      <c r="D839" s="382" t="s">
        <v>176</v>
      </c>
      <c r="E839" s="382"/>
      <c r="F839" s="199"/>
    </row>
    <row r="840" spans="1:6">
      <c r="A840" s="84" t="s">
        <v>179</v>
      </c>
      <c r="B840" s="379" t="s">
        <v>180</v>
      </c>
      <c r="C840" s="380"/>
      <c r="D840" s="380"/>
      <c r="E840" s="380"/>
      <c r="F840" s="381"/>
    </row>
    <row r="841" spans="1:6">
      <c r="A841" s="84"/>
      <c r="B841" s="311"/>
      <c r="C841" s="84"/>
      <c r="D841" s="312"/>
      <c r="E841" s="198"/>
      <c r="F841" s="198"/>
    </row>
    <row r="842" spans="1:6">
      <c r="A842" s="84"/>
      <c r="B842" s="311"/>
      <c r="C842" s="84"/>
      <c r="D842" s="312"/>
      <c r="E842" s="198"/>
      <c r="F842" s="198"/>
    </row>
    <row r="843" spans="1:6">
      <c r="A843" s="84"/>
      <c r="B843" s="311"/>
      <c r="C843" s="311"/>
      <c r="D843" s="382" t="s">
        <v>195</v>
      </c>
      <c r="E843" s="382"/>
      <c r="F843" s="198"/>
    </row>
    <row r="844" spans="1:6">
      <c r="A844" s="84" t="s">
        <v>197</v>
      </c>
      <c r="B844" s="379" t="s">
        <v>164</v>
      </c>
      <c r="C844" s="380"/>
      <c r="D844" s="380"/>
      <c r="E844" s="380"/>
      <c r="F844" s="381"/>
    </row>
    <row r="845" spans="1:6">
      <c r="A845" s="84">
        <v>1</v>
      </c>
      <c r="B845" s="311" t="s">
        <v>168</v>
      </c>
      <c r="C845" s="84" t="s">
        <v>200</v>
      </c>
      <c r="D845" s="312">
        <v>0.05</v>
      </c>
      <c r="E845" s="198"/>
      <c r="F845" s="198"/>
    </row>
    <row r="846" spans="1:6">
      <c r="A846" s="84">
        <v>2</v>
      </c>
      <c r="B846" s="311" t="s">
        <v>171</v>
      </c>
      <c r="C846" s="84" t="s">
        <v>200</v>
      </c>
      <c r="D846" s="312">
        <v>0.5</v>
      </c>
      <c r="E846" s="198"/>
      <c r="F846" s="198"/>
    </row>
    <row r="847" spans="1:6">
      <c r="A847" s="84">
        <v>3</v>
      </c>
      <c r="B847" s="311" t="s">
        <v>175</v>
      </c>
      <c r="C847" s="84" t="s">
        <v>200</v>
      </c>
      <c r="D847" s="312">
        <v>0.5</v>
      </c>
      <c r="E847" s="198"/>
      <c r="F847" s="198"/>
    </row>
    <row r="848" spans="1:6">
      <c r="A848" s="84"/>
      <c r="B848" s="311"/>
      <c r="C848" s="311"/>
      <c r="D848" s="382" t="s">
        <v>206</v>
      </c>
      <c r="E848" s="382"/>
      <c r="F848" s="199"/>
    </row>
    <row r="849" spans="1:6" ht="13.5" thickBot="1">
      <c r="A849" s="169"/>
      <c r="B849" s="169"/>
      <c r="C849" s="169"/>
      <c r="D849" s="309"/>
      <c r="E849" s="169"/>
      <c r="F849" s="169"/>
    </row>
    <row r="850" spans="1:6" ht="13.5" thickBot="1">
      <c r="A850" s="314"/>
      <c r="B850" s="315" t="s">
        <v>209</v>
      </c>
      <c r="C850" s="315"/>
      <c r="D850" s="316" t="s">
        <v>210</v>
      </c>
      <c r="E850" s="315"/>
      <c r="F850" s="317">
        <v>0</v>
      </c>
    </row>
    <row r="851" spans="1:6">
      <c r="F851" s="13"/>
    </row>
    <row r="852" spans="1:6">
      <c r="A852" s="319" t="s">
        <v>154</v>
      </c>
      <c r="B852" s="319"/>
      <c r="C852" s="319"/>
      <c r="D852" s="319"/>
      <c r="E852" s="319"/>
      <c r="F852" s="16"/>
    </row>
    <row r="853" spans="1:6">
      <c r="A853" s="1" t="s">
        <v>155</v>
      </c>
      <c r="C853" s="1" t="s">
        <v>156</v>
      </c>
      <c r="D853" s="8" t="s">
        <v>163</v>
      </c>
      <c r="E853" s="100">
        <f>F802+F778+F754+F730+F708+F685+F662+F636+F614+F589+F564+F541+F517+F491+F467+F443+F417+F388+F359+F328+F273+F249+F225+F202+F156+F125+F96+F73+F49+F26+F179+F297</f>
        <v>19347676.833602607</v>
      </c>
      <c r="F853" s="16"/>
    </row>
    <row r="854" spans="1:6">
      <c r="A854" s="18">
        <f>+'IPV VIVIENDA'!A44</f>
        <v>35</v>
      </c>
      <c r="B854" s="394" t="str">
        <f>+'IPV VIVIENDA'!B44</f>
        <v>Instalación Sanitaría (Incl: cañeria base, distribución agua fría y caliente, artefactos, bidet y grifería)</v>
      </c>
      <c r="C854" s="18" t="str">
        <f>+'IPV VIVIENDA'!C44</f>
        <v>Gl.</v>
      </c>
      <c r="D854" s="8">
        <v>9.16</v>
      </c>
      <c r="E854" s="1" t="s">
        <v>307</v>
      </c>
    </row>
    <row r="855" spans="1:6">
      <c r="B855" s="395"/>
    </row>
    <row r="856" spans="1:6">
      <c r="A856" s="366" t="s">
        <v>158</v>
      </c>
      <c r="B856" s="366" t="s">
        <v>159</v>
      </c>
      <c r="C856" s="366" t="s">
        <v>160</v>
      </c>
      <c r="D856" s="377" t="s">
        <v>161</v>
      </c>
      <c r="E856" s="371" t="s">
        <v>162</v>
      </c>
      <c r="F856" s="371" t="s">
        <v>163</v>
      </c>
    </row>
    <row r="857" spans="1:6">
      <c r="A857" s="366"/>
      <c r="B857" s="366"/>
      <c r="C857" s="366"/>
      <c r="D857" s="377"/>
      <c r="E857" s="371"/>
      <c r="F857" s="371"/>
    </row>
    <row r="858" spans="1:6">
      <c r="A858" s="4" t="s">
        <v>169</v>
      </c>
      <c r="B858" s="368" t="s">
        <v>170</v>
      </c>
      <c r="C858" s="369"/>
      <c r="D858" s="369"/>
      <c r="E858" s="369"/>
      <c r="F858" s="370"/>
    </row>
    <row r="859" spans="1:6">
      <c r="A859" s="4">
        <v>1</v>
      </c>
      <c r="B859" s="3" t="s">
        <v>172</v>
      </c>
      <c r="C859" s="4" t="s">
        <v>173</v>
      </c>
      <c r="D859" s="6"/>
      <c r="E859" s="5"/>
      <c r="F859" s="5"/>
    </row>
    <row r="860" spans="1:6">
      <c r="A860" s="4"/>
      <c r="B860" s="3"/>
      <c r="C860" s="3"/>
      <c r="D860" s="367" t="s">
        <v>176</v>
      </c>
      <c r="E860" s="367"/>
      <c r="F860" s="7"/>
    </row>
    <row r="861" spans="1:6">
      <c r="A861" s="4" t="s">
        <v>179</v>
      </c>
      <c r="B861" s="368" t="s">
        <v>180</v>
      </c>
      <c r="C861" s="369"/>
      <c r="D861" s="369"/>
      <c r="E861" s="369"/>
      <c r="F861" s="370"/>
    </row>
    <row r="862" spans="1:6">
      <c r="A862" s="4"/>
      <c r="B862" s="3"/>
      <c r="C862" s="4"/>
      <c r="D862" s="6"/>
      <c r="E862" s="5"/>
      <c r="F862" s="5"/>
    </row>
    <row r="863" spans="1:6">
      <c r="A863" s="4"/>
      <c r="B863" s="3"/>
      <c r="C863" s="4"/>
      <c r="D863" s="6"/>
      <c r="E863" s="5"/>
      <c r="F863" s="5"/>
    </row>
    <row r="864" spans="1:6">
      <c r="A864" s="4"/>
      <c r="B864" s="3"/>
      <c r="C864" s="3"/>
      <c r="D864" s="367" t="s">
        <v>195</v>
      </c>
      <c r="E864" s="367"/>
      <c r="F864" s="5"/>
    </row>
    <row r="865" spans="1:7">
      <c r="A865" s="4" t="s">
        <v>197</v>
      </c>
      <c r="B865" s="368" t="s">
        <v>164</v>
      </c>
      <c r="C865" s="369"/>
      <c r="D865" s="369"/>
      <c r="E865" s="369"/>
      <c r="F865" s="370"/>
    </row>
    <row r="866" spans="1:7">
      <c r="A866" s="4">
        <v>1</v>
      </c>
      <c r="B866" s="3" t="s">
        <v>168</v>
      </c>
      <c r="C866" s="4" t="s">
        <v>200</v>
      </c>
      <c r="D866" s="6">
        <v>6.5</v>
      </c>
      <c r="E866" s="5"/>
      <c r="F866" s="5"/>
    </row>
    <row r="867" spans="1:7">
      <c r="A867" s="4">
        <v>2</v>
      </c>
      <c r="B867" s="3" t="s">
        <v>171</v>
      </c>
      <c r="C867" s="4" t="s">
        <v>200</v>
      </c>
      <c r="D867" s="6">
        <v>55</v>
      </c>
      <c r="E867" s="5"/>
      <c r="F867" s="5"/>
    </row>
    <row r="868" spans="1:7">
      <c r="A868" s="4">
        <v>3</v>
      </c>
      <c r="B868" s="3" t="s">
        <v>175</v>
      </c>
      <c r="C868" s="4" t="s">
        <v>200</v>
      </c>
      <c r="D868" s="6">
        <f>+D867</f>
        <v>55</v>
      </c>
      <c r="E868" s="5"/>
      <c r="F868" s="5"/>
    </row>
    <row r="869" spans="1:7">
      <c r="A869" s="4"/>
      <c r="B869" s="3"/>
      <c r="C869" s="3"/>
      <c r="D869" s="367" t="s">
        <v>206</v>
      </c>
      <c r="E869" s="367"/>
      <c r="F869" s="7"/>
    </row>
    <row r="870" spans="1:7" ht="13.5" thickBot="1"/>
    <row r="871" spans="1:7" ht="13.5" thickBot="1">
      <c r="A871" s="9"/>
      <c r="B871" s="10" t="s">
        <v>209</v>
      </c>
      <c r="C871" s="10"/>
      <c r="D871" s="11" t="s">
        <v>210</v>
      </c>
      <c r="E871" s="10"/>
      <c r="F871" s="12">
        <f>E853*0.0916</f>
        <v>1772247.1979579988</v>
      </c>
    </row>
    <row r="874" spans="1:7">
      <c r="A874" s="319" t="s">
        <v>154</v>
      </c>
      <c r="B874" s="319"/>
      <c r="C874" s="319"/>
      <c r="D874" s="319"/>
      <c r="E874" s="319"/>
      <c r="F874" s="16"/>
    </row>
    <row r="876" spans="1:7">
      <c r="A876" s="1" t="s">
        <v>155</v>
      </c>
      <c r="C876" s="1" t="s">
        <v>156</v>
      </c>
      <c r="D876" s="8">
        <v>8.85</v>
      </c>
      <c r="E876" s="1" t="s">
        <v>307</v>
      </c>
      <c r="F876" s="16"/>
    </row>
    <row r="877" spans="1:7">
      <c r="A877" s="18">
        <f>+'IPV VIVIENDA'!A45</f>
        <v>36</v>
      </c>
      <c r="B877" s="18" t="str">
        <f>+'IPV VIVIENDA'!B45</f>
        <v xml:space="preserve">Instalación Eléctrica </v>
      </c>
      <c r="C877" s="18" t="str">
        <f>+'IPV VIVIENDA'!C45</f>
        <v>Gl.</v>
      </c>
      <c r="G877" s="74"/>
    </row>
    <row r="878" spans="1:7">
      <c r="A878" s="17"/>
      <c r="B878" s="17"/>
      <c r="C878" s="17"/>
    </row>
    <row r="879" spans="1:7">
      <c r="A879" s="366" t="s">
        <v>158</v>
      </c>
      <c r="B879" s="366" t="s">
        <v>159</v>
      </c>
      <c r="C879" s="366" t="s">
        <v>160</v>
      </c>
      <c r="D879" s="377" t="s">
        <v>161</v>
      </c>
      <c r="E879" s="371" t="s">
        <v>162</v>
      </c>
      <c r="F879" s="371" t="s">
        <v>163</v>
      </c>
    </row>
    <row r="880" spans="1:7">
      <c r="A880" s="366"/>
      <c r="B880" s="366"/>
      <c r="C880" s="366"/>
      <c r="D880" s="377"/>
      <c r="E880" s="371"/>
      <c r="F880" s="371"/>
    </row>
    <row r="881" spans="1:6">
      <c r="A881" s="4" t="s">
        <v>169</v>
      </c>
      <c r="B881" s="368" t="s">
        <v>170</v>
      </c>
      <c r="C881" s="369"/>
      <c r="D881" s="369"/>
      <c r="E881" s="369"/>
      <c r="F881" s="370"/>
    </row>
    <row r="882" spans="1:6">
      <c r="A882" s="4">
        <v>1</v>
      </c>
      <c r="B882" s="3" t="s">
        <v>172</v>
      </c>
      <c r="C882" s="4" t="s">
        <v>173</v>
      </c>
      <c r="D882" s="6"/>
      <c r="E882" s="5"/>
      <c r="F882" s="5"/>
    </row>
    <row r="883" spans="1:6">
      <c r="A883" s="4"/>
      <c r="B883" s="3"/>
      <c r="C883" s="3"/>
      <c r="D883" s="367" t="s">
        <v>176</v>
      </c>
      <c r="E883" s="367"/>
      <c r="F883" s="7"/>
    </row>
    <row r="884" spans="1:6">
      <c r="A884" s="4" t="s">
        <v>179</v>
      </c>
      <c r="B884" s="368" t="s">
        <v>180</v>
      </c>
      <c r="C884" s="369"/>
      <c r="D884" s="369"/>
      <c r="E884" s="369"/>
      <c r="F884" s="370"/>
    </row>
    <row r="885" spans="1:6">
      <c r="A885" s="4"/>
      <c r="B885" s="3"/>
      <c r="C885" s="4"/>
      <c r="D885" s="6"/>
      <c r="E885" s="5"/>
      <c r="F885" s="5"/>
    </row>
    <row r="886" spans="1:6">
      <c r="A886" s="4"/>
      <c r="B886" s="3"/>
      <c r="C886" s="4"/>
      <c r="D886" s="6"/>
      <c r="E886" s="5"/>
      <c r="F886" s="5"/>
    </row>
    <row r="887" spans="1:6">
      <c r="A887" s="4"/>
      <c r="B887" s="3"/>
      <c r="C887" s="4"/>
      <c r="D887" s="6"/>
      <c r="E887" s="5"/>
      <c r="F887" s="5"/>
    </row>
    <row r="888" spans="1:6">
      <c r="A888" s="4"/>
      <c r="B888" s="3"/>
      <c r="C888" s="3"/>
      <c r="D888" s="367" t="s">
        <v>195</v>
      </c>
      <c r="E888" s="367"/>
      <c r="F888" s="5"/>
    </row>
    <row r="889" spans="1:6">
      <c r="A889" s="4" t="s">
        <v>197</v>
      </c>
      <c r="B889" s="368" t="s">
        <v>164</v>
      </c>
      <c r="C889" s="369"/>
      <c r="D889" s="369"/>
      <c r="E889" s="369"/>
      <c r="F889" s="370"/>
    </row>
    <row r="890" spans="1:6">
      <c r="A890" s="4">
        <v>1</v>
      </c>
      <c r="B890" s="3" t="s">
        <v>168</v>
      </c>
      <c r="C890" s="4" t="s">
        <v>200</v>
      </c>
      <c r="D890" s="6">
        <v>9</v>
      </c>
      <c r="E890" s="5"/>
      <c r="F890" s="5"/>
    </row>
    <row r="891" spans="1:6">
      <c r="A891" s="4">
        <v>2</v>
      </c>
      <c r="B891" s="3" t="s">
        <v>171</v>
      </c>
      <c r="C891" s="4" t="s">
        <v>200</v>
      </c>
      <c r="D891" s="6">
        <v>17</v>
      </c>
      <c r="E891" s="5"/>
      <c r="F891" s="5"/>
    </row>
    <row r="892" spans="1:6">
      <c r="A892" s="4">
        <v>3</v>
      </c>
      <c r="B892" s="3" t="s">
        <v>175</v>
      </c>
      <c r="C892" s="4" t="s">
        <v>200</v>
      </c>
      <c r="D892" s="6">
        <f>+D891</f>
        <v>17</v>
      </c>
      <c r="E892" s="5"/>
      <c r="F892" s="5"/>
    </row>
    <row r="893" spans="1:6">
      <c r="A893" s="4"/>
      <c r="B893" s="3"/>
      <c r="C893" s="3"/>
      <c r="D893" s="367" t="s">
        <v>206</v>
      </c>
      <c r="E893" s="367"/>
      <c r="F893" s="7"/>
    </row>
    <row r="894" spans="1:6" ht="13.5" thickBot="1"/>
    <row r="895" spans="1:6" ht="13.5" thickBot="1">
      <c r="A895" s="9"/>
      <c r="B895" s="10" t="s">
        <v>209</v>
      </c>
      <c r="C895" s="10"/>
      <c r="D895" s="11" t="s">
        <v>210</v>
      </c>
      <c r="E895" s="10"/>
      <c r="F895" s="12">
        <f>0.0885*E853</f>
        <v>1712269.3997738305</v>
      </c>
    </row>
    <row r="896" spans="1:6">
      <c r="F896" s="13"/>
    </row>
    <row r="897" spans="1:6">
      <c r="A897" s="319" t="s">
        <v>154</v>
      </c>
      <c r="B897" s="319"/>
      <c r="C897" s="319"/>
      <c r="D897" s="319"/>
      <c r="E897" s="319"/>
      <c r="F897" s="16"/>
    </row>
    <row r="899" spans="1:6">
      <c r="A899" s="1" t="s">
        <v>155</v>
      </c>
      <c r="C899" s="1" t="s">
        <v>156</v>
      </c>
      <c r="D899" s="74">
        <v>2.7199999999999998E-2</v>
      </c>
      <c r="F899" s="16"/>
    </row>
    <row r="900" spans="1:6">
      <c r="A900" s="18">
        <f>+'IPV VIVIENDA'!A46</f>
        <v>37</v>
      </c>
      <c r="B900" s="18" t="str">
        <f>+'IPV VIVIENDA'!B46</f>
        <v>Instalación de Gas</v>
      </c>
      <c r="C900" s="18" t="str">
        <f>+'IPV VIVIENDA'!C46</f>
        <v>Gl.</v>
      </c>
    </row>
    <row r="901" spans="1:6">
      <c r="A901" s="17"/>
      <c r="B901" s="17"/>
      <c r="C901" s="17"/>
    </row>
    <row r="902" spans="1:6">
      <c r="A902" s="366" t="s">
        <v>158</v>
      </c>
      <c r="B902" s="366" t="s">
        <v>159</v>
      </c>
      <c r="C902" s="366" t="s">
        <v>160</v>
      </c>
      <c r="D902" s="377" t="s">
        <v>161</v>
      </c>
      <c r="E902" s="371" t="s">
        <v>162</v>
      </c>
      <c r="F902" s="371" t="s">
        <v>163</v>
      </c>
    </row>
    <row r="903" spans="1:6">
      <c r="A903" s="366"/>
      <c r="B903" s="366"/>
      <c r="C903" s="366"/>
      <c r="D903" s="377"/>
      <c r="E903" s="371"/>
      <c r="F903" s="371"/>
    </row>
    <row r="904" spans="1:6">
      <c r="A904" s="4" t="s">
        <v>169</v>
      </c>
      <c r="B904" s="368" t="s">
        <v>170</v>
      </c>
      <c r="C904" s="369"/>
      <c r="D904" s="369"/>
      <c r="E904" s="369"/>
      <c r="F904" s="370"/>
    </row>
    <row r="905" spans="1:6">
      <c r="A905" s="4">
        <v>1</v>
      </c>
      <c r="B905" s="3" t="s">
        <v>172</v>
      </c>
      <c r="C905" s="4" t="s">
        <v>173</v>
      </c>
      <c r="D905" s="6"/>
      <c r="E905" s="5"/>
      <c r="F905" s="5"/>
    </row>
    <row r="906" spans="1:6">
      <c r="A906" s="4"/>
      <c r="B906" s="3"/>
      <c r="C906" s="3"/>
      <c r="D906" s="367" t="s">
        <v>176</v>
      </c>
      <c r="E906" s="367"/>
      <c r="F906" s="7"/>
    </row>
    <row r="907" spans="1:6">
      <c r="A907" s="4" t="s">
        <v>179</v>
      </c>
      <c r="B907" s="368" t="s">
        <v>180</v>
      </c>
      <c r="C907" s="369"/>
      <c r="D907" s="369"/>
      <c r="E907" s="369"/>
      <c r="F907" s="370"/>
    </row>
    <row r="908" spans="1:6">
      <c r="A908" s="4"/>
      <c r="B908" s="3"/>
      <c r="C908" s="4"/>
      <c r="D908" s="6"/>
      <c r="E908" s="5"/>
      <c r="F908" s="5"/>
    </row>
    <row r="909" spans="1:6">
      <c r="A909" s="4"/>
      <c r="B909" s="3"/>
      <c r="C909" s="4"/>
      <c r="D909" s="6"/>
      <c r="E909" s="5"/>
      <c r="F909" s="5"/>
    </row>
    <row r="910" spans="1:6">
      <c r="A910" s="4"/>
      <c r="B910" s="3"/>
      <c r="C910" s="4"/>
      <c r="D910" s="6"/>
      <c r="E910" s="5"/>
      <c r="F910" s="5"/>
    </row>
    <row r="911" spans="1:6">
      <c r="A911" s="4"/>
      <c r="B911" s="3"/>
      <c r="C911" s="4"/>
      <c r="D911" s="6"/>
      <c r="E911" s="5"/>
      <c r="F911" s="5"/>
    </row>
    <row r="912" spans="1:6">
      <c r="A912" s="4"/>
      <c r="B912" s="3"/>
      <c r="C912" s="3"/>
      <c r="D912" s="367" t="s">
        <v>195</v>
      </c>
      <c r="E912" s="367"/>
      <c r="F912" s="5"/>
    </row>
    <row r="913" spans="1:6">
      <c r="A913" s="4" t="s">
        <v>197</v>
      </c>
      <c r="B913" s="368" t="s">
        <v>164</v>
      </c>
      <c r="C913" s="369"/>
      <c r="D913" s="369"/>
      <c r="E913" s="369"/>
      <c r="F913" s="370"/>
    </row>
    <row r="914" spans="1:6">
      <c r="A914" s="4">
        <v>1</v>
      </c>
      <c r="B914" s="3" t="s">
        <v>168</v>
      </c>
      <c r="C914" s="4" t="s">
        <v>200</v>
      </c>
      <c r="D914" s="6">
        <v>0.8</v>
      </c>
      <c r="E914" s="5"/>
      <c r="F914" s="5"/>
    </row>
    <row r="915" spans="1:6">
      <c r="A915" s="4">
        <v>2</v>
      </c>
      <c r="B915" s="3" t="s">
        <v>171</v>
      </c>
      <c r="C915" s="4" t="s">
        <v>200</v>
      </c>
      <c r="D915" s="6">
        <v>8</v>
      </c>
      <c r="E915" s="5"/>
      <c r="F915" s="5"/>
    </row>
    <row r="916" spans="1:6">
      <c r="A916" s="4">
        <v>3</v>
      </c>
      <c r="B916" s="3" t="s">
        <v>175</v>
      </c>
      <c r="C916" s="4" t="s">
        <v>200</v>
      </c>
      <c r="D916" s="6">
        <f>+D915</f>
        <v>8</v>
      </c>
      <c r="E916" s="5"/>
      <c r="F916" s="5"/>
    </row>
    <row r="917" spans="1:6">
      <c r="A917" s="4"/>
      <c r="B917" s="3"/>
      <c r="C917" s="3"/>
      <c r="D917" s="367" t="s">
        <v>206</v>
      </c>
      <c r="E917" s="367"/>
      <c r="F917" s="7"/>
    </row>
    <row r="918" spans="1:6" ht="13.5" thickBot="1"/>
    <row r="919" spans="1:6" ht="13.5" thickBot="1">
      <c r="A919" s="9"/>
      <c r="B919" s="10" t="s">
        <v>209</v>
      </c>
      <c r="C919" s="10"/>
      <c r="D919" s="11" t="s">
        <v>210</v>
      </c>
      <c r="E919" s="10"/>
      <c r="F919" s="12">
        <f>0.0272*E853</f>
        <v>526256.80987399083</v>
      </c>
    </row>
    <row r="920" spans="1:6">
      <c r="F920" s="13"/>
    </row>
    <row r="921" spans="1:6">
      <c r="F921" s="13"/>
    </row>
    <row r="922" spans="1:6">
      <c r="A922" s="319" t="s">
        <v>154</v>
      </c>
      <c r="B922" s="319"/>
      <c r="C922" s="319"/>
      <c r="D922" s="319"/>
      <c r="E922" s="319"/>
      <c r="F922" s="16"/>
    </row>
    <row r="924" spans="1:6">
      <c r="A924" s="1" t="s">
        <v>155</v>
      </c>
      <c r="C924" s="1" t="s">
        <v>156</v>
      </c>
      <c r="D924" s="74">
        <v>2.06E-2</v>
      </c>
      <c r="F924" s="16"/>
    </row>
    <row r="925" spans="1:6">
      <c r="A925" s="18">
        <f>+'IPV VIVIENDA'!A47</f>
        <v>38</v>
      </c>
      <c r="B925" s="18" t="str">
        <f>+'IPV VIVIENDA'!B47</f>
        <v>Terminación y Limpieza</v>
      </c>
      <c r="C925" s="18" t="str">
        <f>+'IPV VIVIENDA'!C47</f>
        <v>Gl.</v>
      </c>
    </row>
    <row r="927" spans="1:6">
      <c r="A927" s="393" t="s">
        <v>158</v>
      </c>
      <c r="B927" s="393" t="s">
        <v>159</v>
      </c>
      <c r="C927" s="393" t="s">
        <v>160</v>
      </c>
      <c r="D927" s="392" t="s">
        <v>161</v>
      </c>
      <c r="E927" s="396" t="s">
        <v>162</v>
      </c>
      <c r="F927" s="396" t="s">
        <v>163</v>
      </c>
    </row>
    <row r="928" spans="1:6">
      <c r="A928" s="393"/>
      <c r="B928" s="393"/>
      <c r="C928" s="393"/>
      <c r="D928" s="392"/>
      <c r="E928" s="396"/>
      <c r="F928" s="396"/>
    </row>
    <row r="929" spans="1:6">
      <c r="A929" s="4" t="s">
        <v>169</v>
      </c>
      <c r="B929" s="368" t="s">
        <v>170</v>
      </c>
      <c r="C929" s="369"/>
      <c r="D929" s="369"/>
      <c r="E929" s="369"/>
      <c r="F929" s="370"/>
    </row>
    <row r="930" spans="1:6">
      <c r="A930" s="4">
        <v>1</v>
      </c>
      <c r="B930" s="3" t="s">
        <v>172</v>
      </c>
      <c r="C930" s="4" t="s">
        <v>173</v>
      </c>
      <c r="E930" s="5"/>
      <c r="F930" s="5"/>
    </row>
    <row r="931" spans="1:6">
      <c r="A931" s="4"/>
      <c r="B931" s="3"/>
      <c r="C931" s="3"/>
      <c r="D931" s="367" t="s">
        <v>176</v>
      </c>
      <c r="E931" s="367"/>
      <c r="F931" s="7"/>
    </row>
    <row r="932" spans="1:6">
      <c r="A932" s="4" t="s">
        <v>179</v>
      </c>
      <c r="B932" s="368" t="s">
        <v>180</v>
      </c>
      <c r="C932" s="369"/>
      <c r="D932" s="369"/>
      <c r="E932" s="369"/>
      <c r="F932" s="370"/>
    </row>
    <row r="933" spans="1:6">
      <c r="A933" s="4"/>
      <c r="B933" s="3"/>
      <c r="C933" s="4"/>
      <c r="D933" s="6"/>
      <c r="E933" s="5"/>
      <c r="F933" s="5"/>
    </row>
    <row r="934" spans="1:6">
      <c r="A934" s="4"/>
      <c r="B934" s="3"/>
      <c r="C934" s="4"/>
      <c r="D934" s="6"/>
      <c r="E934" s="5"/>
      <c r="F934" s="5"/>
    </row>
    <row r="935" spans="1:6">
      <c r="A935" s="4"/>
      <c r="C935" s="3"/>
      <c r="D935" s="367" t="s">
        <v>195</v>
      </c>
      <c r="E935" s="367"/>
      <c r="F935" s="5"/>
    </row>
    <row r="936" spans="1:6">
      <c r="A936" s="4" t="s">
        <v>197</v>
      </c>
      <c r="B936" s="368" t="s">
        <v>164</v>
      </c>
      <c r="C936" s="369"/>
      <c r="D936" s="369"/>
      <c r="E936" s="369"/>
      <c r="F936" s="370"/>
    </row>
    <row r="937" spans="1:6">
      <c r="A937" s="4">
        <v>1</v>
      </c>
      <c r="B937" s="3" t="s">
        <v>168</v>
      </c>
      <c r="C937" s="4" t="s">
        <v>200</v>
      </c>
      <c r="D937" s="6">
        <v>0.1</v>
      </c>
      <c r="E937" s="5"/>
      <c r="F937" s="5"/>
    </row>
    <row r="938" spans="1:6">
      <c r="A938" s="4">
        <v>2</v>
      </c>
      <c r="B938" s="3" t="s">
        <v>171</v>
      </c>
      <c r="C938" s="4" t="s">
        <v>200</v>
      </c>
      <c r="D938" s="6">
        <v>1</v>
      </c>
      <c r="E938" s="5"/>
      <c r="F938" s="5"/>
    </row>
    <row r="939" spans="1:6">
      <c r="A939" s="4">
        <v>3</v>
      </c>
      <c r="B939" s="3" t="s">
        <v>175</v>
      </c>
      <c r="C939" s="4" t="s">
        <v>200</v>
      </c>
      <c r="D939" s="6">
        <v>1.5</v>
      </c>
      <c r="E939" s="5"/>
      <c r="F939" s="5"/>
    </row>
    <row r="940" spans="1:6">
      <c r="A940" s="4"/>
      <c r="B940" s="3"/>
      <c r="C940" s="3"/>
      <c r="D940" s="367" t="s">
        <v>206</v>
      </c>
      <c r="E940" s="367"/>
      <c r="F940" s="7"/>
    </row>
    <row r="941" spans="1:6" ht="13.5" thickBot="1"/>
    <row r="942" spans="1:6" ht="13.5" thickBot="1">
      <c r="A942" s="9"/>
      <c r="B942" s="10" t="s">
        <v>209</v>
      </c>
      <c r="C942" s="10"/>
      <c r="D942" s="11" t="s">
        <v>210</v>
      </c>
      <c r="E942" s="10"/>
      <c r="F942" s="12">
        <f>0.0206*E853</f>
        <v>398562.14277221373</v>
      </c>
    </row>
    <row r="943" spans="1:6">
      <c r="F943" s="13"/>
    </row>
    <row r="944" spans="1:6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</sheetData>
  <mergeCells count="519">
    <mergeCell ref="D528:E528"/>
    <mergeCell ref="C524:C525"/>
    <mergeCell ref="B43:F43"/>
    <mergeCell ref="B31:B32"/>
    <mergeCell ref="H4:M6"/>
    <mergeCell ref="O15:O16"/>
    <mergeCell ref="P15:P16"/>
    <mergeCell ref="Q15:Q16"/>
    <mergeCell ref="R15:R16"/>
    <mergeCell ref="B188:F188"/>
    <mergeCell ref="D190:E190"/>
    <mergeCell ref="D71:E71"/>
    <mergeCell ref="B61:F61"/>
    <mergeCell ref="D66:E66"/>
    <mergeCell ref="B67:F67"/>
    <mergeCell ref="B80:B81"/>
    <mergeCell ref="C80:C81"/>
    <mergeCell ref="D80:D81"/>
    <mergeCell ref="E80:E81"/>
    <mergeCell ref="A51:E51"/>
    <mergeCell ref="A56:A57"/>
    <mergeCell ref="B56:B57"/>
    <mergeCell ref="D47:E47"/>
    <mergeCell ref="A33:A34"/>
    <mergeCell ref="S15:S16"/>
    <mergeCell ref="A732:E732"/>
    <mergeCell ref="B656:F656"/>
    <mergeCell ref="A638:E638"/>
    <mergeCell ref="B630:F630"/>
    <mergeCell ref="B626:F626"/>
    <mergeCell ref="A519:E519"/>
    <mergeCell ref="B479:F479"/>
    <mergeCell ref="B476:F476"/>
    <mergeCell ref="B522:B523"/>
    <mergeCell ref="A566:E566"/>
    <mergeCell ref="B576:F576"/>
    <mergeCell ref="B573:F573"/>
    <mergeCell ref="D575:E575"/>
    <mergeCell ref="D571:D572"/>
    <mergeCell ref="A548:A549"/>
    <mergeCell ref="B526:F526"/>
    <mergeCell ref="D33:D34"/>
    <mergeCell ref="E33:E34"/>
    <mergeCell ref="D534:E534"/>
    <mergeCell ref="A543:E543"/>
    <mergeCell ref="D548:D549"/>
    <mergeCell ref="A75:E75"/>
    <mergeCell ref="A80:A81"/>
    <mergeCell ref="A1:F1"/>
    <mergeCell ref="F474:F475"/>
    <mergeCell ref="D441:E441"/>
    <mergeCell ref="D357:E357"/>
    <mergeCell ref="D381:E381"/>
    <mergeCell ref="B411:F411"/>
    <mergeCell ref="B428:F428"/>
    <mergeCell ref="E423:E424"/>
    <mergeCell ref="F423:F424"/>
    <mergeCell ref="B423:B424"/>
    <mergeCell ref="C423:C424"/>
    <mergeCell ref="A28:E28"/>
    <mergeCell ref="D56:D57"/>
    <mergeCell ref="A3:E3"/>
    <mergeCell ref="F132:F133"/>
    <mergeCell ref="B132:B133"/>
    <mergeCell ref="B134:F134"/>
    <mergeCell ref="D132:D133"/>
    <mergeCell ref="D42:E42"/>
    <mergeCell ref="F33:F34"/>
    <mergeCell ref="B35:F35"/>
    <mergeCell ref="D38:E38"/>
    <mergeCell ref="B39:F39"/>
    <mergeCell ref="C56:C57"/>
    <mergeCell ref="B33:B34"/>
    <mergeCell ref="C33:C34"/>
    <mergeCell ref="D13:E13"/>
    <mergeCell ref="B363:B364"/>
    <mergeCell ref="D365:D366"/>
    <mergeCell ref="A390:E390"/>
    <mergeCell ref="B14:F14"/>
    <mergeCell ref="D280:D281"/>
    <mergeCell ref="D304:D305"/>
    <mergeCell ref="A275:E275"/>
    <mergeCell ref="B258:F258"/>
    <mergeCell ref="D260:E260"/>
    <mergeCell ref="D386:E386"/>
    <mergeCell ref="D19:E19"/>
    <mergeCell ref="B20:F20"/>
    <mergeCell ref="C164:C165"/>
    <mergeCell ref="F164:F165"/>
    <mergeCell ref="B106:F106"/>
    <mergeCell ref="D108:E108"/>
    <mergeCell ref="D136:E136"/>
    <mergeCell ref="B137:F137"/>
    <mergeCell ref="D24:E24"/>
    <mergeCell ref="B82:F82"/>
    <mergeCell ref="D84:E84"/>
    <mergeCell ref="E56:E57"/>
    <mergeCell ref="F56:F57"/>
    <mergeCell ref="A104:A105"/>
    <mergeCell ref="D118:E118"/>
    <mergeCell ref="B119:F119"/>
    <mergeCell ref="D123:E123"/>
    <mergeCell ref="E132:E133"/>
    <mergeCell ref="E104:E105"/>
    <mergeCell ref="B367:F367"/>
    <mergeCell ref="B261:F261"/>
    <mergeCell ref="A280:A281"/>
    <mergeCell ref="F280:F281"/>
    <mergeCell ref="A256:A257"/>
    <mergeCell ref="D200:E200"/>
    <mergeCell ref="D168:E168"/>
    <mergeCell ref="B207:B208"/>
    <mergeCell ref="A227:E227"/>
    <mergeCell ref="B214:F214"/>
    <mergeCell ref="A232:A233"/>
    <mergeCell ref="D149:E149"/>
    <mergeCell ref="A127:E127"/>
    <mergeCell ref="A132:A133"/>
    <mergeCell ref="B162:B163"/>
    <mergeCell ref="F104:F105"/>
    <mergeCell ref="B109:F109"/>
    <mergeCell ref="B186:B187"/>
    <mergeCell ref="D415:E415"/>
    <mergeCell ref="B85:F85"/>
    <mergeCell ref="D89:E89"/>
    <mergeCell ref="B90:F90"/>
    <mergeCell ref="D94:E94"/>
    <mergeCell ref="D369:E369"/>
    <mergeCell ref="B332:B333"/>
    <mergeCell ref="B339:F339"/>
    <mergeCell ref="B336:F336"/>
    <mergeCell ref="C132:C133"/>
    <mergeCell ref="A99:E99"/>
    <mergeCell ref="C186:C187"/>
    <mergeCell ref="B191:F191"/>
    <mergeCell ref="D195:E195"/>
    <mergeCell ref="B173:F173"/>
    <mergeCell ref="D177:E177"/>
    <mergeCell ref="C232:C233"/>
    <mergeCell ref="E209:E210"/>
    <mergeCell ref="F209:F210"/>
    <mergeCell ref="B211:F211"/>
    <mergeCell ref="C209:C210"/>
    <mergeCell ref="B196:F196"/>
    <mergeCell ref="D423:D424"/>
    <mergeCell ref="F449:F450"/>
    <mergeCell ref="D474:D475"/>
    <mergeCell ref="B472:B473"/>
    <mergeCell ref="A423:A424"/>
    <mergeCell ref="E394:E395"/>
    <mergeCell ref="D352:E352"/>
    <mergeCell ref="C365:C366"/>
    <mergeCell ref="D266:E266"/>
    <mergeCell ref="B267:F267"/>
    <mergeCell ref="E304:E305"/>
    <mergeCell ref="B382:F382"/>
    <mergeCell ref="B365:B366"/>
    <mergeCell ref="A365:A366"/>
    <mergeCell ref="A361:E361"/>
    <mergeCell ref="A334:A335"/>
    <mergeCell ref="A330:E330"/>
    <mergeCell ref="A449:A450"/>
    <mergeCell ref="B421:B422"/>
    <mergeCell ref="B282:F282"/>
    <mergeCell ref="D453:E453"/>
    <mergeCell ref="D460:E460"/>
    <mergeCell ref="B304:B305"/>
    <mergeCell ref="A419:E419"/>
    <mergeCell ref="B485:F485"/>
    <mergeCell ref="A499:A500"/>
    <mergeCell ref="E474:E475"/>
    <mergeCell ref="D484:E484"/>
    <mergeCell ref="D489:E489"/>
    <mergeCell ref="B501:F501"/>
    <mergeCell ref="D504:E504"/>
    <mergeCell ref="F499:F500"/>
    <mergeCell ref="A495:E495"/>
    <mergeCell ref="B499:B500"/>
    <mergeCell ref="C499:C500"/>
    <mergeCell ref="D499:D500"/>
    <mergeCell ref="D237:E237"/>
    <mergeCell ref="D209:D210"/>
    <mergeCell ref="A524:A525"/>
    <mergeCell ref="B394:B395"/>
    <mergeCell ref="A445:E445"/>
    <mergeCell ref="B447:B448"/>
    <mergeCell ref="D515:E515"/>
    <mergeCell ref="E499:E500"/>
    <mergeCell ref="B505:F505"/>
    <mergeCell ref="C394:C395"/>
    <mergeCell ref="D410:E410"/>
    <mergeCell ref="D394:D395"/>
    <mergeCell ref="F524:F525"/>
    <mergeCell ref="D524:D525"/>
    <mergeCell ref="B511:F511"/>
    <mergeCell ref="D510:E510"/>
    <mergeCell ref="B451:F451"/>
    <mergeCell ref="B461:F461"/>
    <mergeCell ref="D465:E465"/>
    <mergeCell ref="A469:E469"/>
    <mergeCell ref="A474:A475"/>
    <mergeCell ref="B474:B475"/>
    <mergeCell ref="B524:B525"/>
    <mergeCell ref="E524:E525"/>
    <mergeCell ref="B58:F58"/>
    <mergeCell ref="D60:E60"/>
    <mergeCell ref="B169:F169"/>
    <mergeCell ref="A181:E181"/>
    <mergeCell ref="F365:F366"/>
    <mergeCell ref="E365:E366"/>
    <mergeCell ref="B280:B281"/>
    <mergeCell ref="E280:E281"/>
    <mergeCell ref="B353:F353"/>
    <mergeCell ref="F232:F233"/>
    <mergeCell ref="D247:E247"/>
    <mergeCell ref="D256:D257"/>
    <mergeCell ref="E256:E257"/>
    <mergeCell ref="F256:F257"/>
    <mergeCell ref="F334:F335"/>
    <mergeCell ref="B334:B335"/>
    <mergeCell ref="C304:C305"/>
    <mergeCell ref="D271:E271"/>
    <mergeCell ref="D326:E326"/>
    <mergeCell ref="B309:F309"/>
    <mergeCell ref="D308:E308"/>
    <mergeCell ref="D338:E338"/>
    <mergeCell ref="B238:F238"/>
    <mergeCell ref="B234:F234"/>
    <mergeCell ref="B209:B210"/>
    <mergeCell ref="B243:F243"/>
    <mergeCell ref="D552:E552"/>
    <mergeCell ref="B550:F550"/>
    <mergeCell ref="B548:B549"/>
    <mergeCell ref="A8:A9"/>
    <mergeCell ref="B8:B9"/>
    <mergeCell ref="C8:C9"/>
    <mergeCell ref="D8:D9"/>
    <mergeCell ref="E8:E9"/>
    <mergeCell ref="B166:F166"/>
    <mergeCell ref="F8:F9"/>
    <mergeCell ref="A164:A165"/>
    <mergeCell ref="B164:B165"/>
    <mergeCell ref="D164:D165"/>
    <mergeCell ref="E164:E165"/>
    <mergeCell ref="A159:E159"/>
    <mergeCell ref="F80:F81"/>
    <mergeCell ref="B104:B105"/>
    <mergeCell ref="B10:F10"/>
    <mergeCell ref="C104:C105"/>
    <mergeCell ref="D104:D105"/>
    <mergeCell ref="B150:F150"/>
    <mergeCell ref="D154:E154"/>
    <mergeCell ref="D612:E612"/>
    <mergeCell ref="C643:C644"/>
    <mergeCell ref="D601:E601"/>
    <mergeCell ref="B621:B622"/>
    <mergeCell ref="E621:E622"/>
    <mergeCell ref="D172:E172"/>
    <mergeCell ref="B454:F454"/>
    <mergeCell ref="D242:E242"/>
    <mergeCell ref="A621:A622"/>
    <mergeCell ref="F186:F187"/>
    <mergeCell ref="A204:E204"/>
    <mergeCell ref="A186:A187"/>
    <mergeCell ref="A209:A210"/>
    <mergeCell ref="D232:D233"/>
    <mergeCell ref="B219:F219"/>
    <mergeCell ref="D218:E218"/>
    <mergeCell ref="B529:F529"/>
    <mergeCell ref="D398:E398"/>
    <mergeCell ref="B399:F399"/>
    <mergeCell ref="F596:F597"/>
    <mergeCell ref="B396:F396"/>
    <mergeCell ref="F394:F395"/>
    <mergeCell ref="A394:A395"/>
    <mergeCell ref="D223:E223"/>
    <mergeCell ref="B553:F553"/>
    <mergeCell ref="B535:F535"/>
    <mergeCell ref="D647:E647"/>
    <mergeCell ref="B668:B669"/>
    <mergeCell ref="C668:C669"/>
    <mergeCell ref="D706:E706"/>
    <mergeCell ref="D695:E695"/>
    <mergeCell ref="B693:F693"/>
    <mergeCell ref="E596:E597"/>
    <mergeCell ref="D557:E557"/>
    <mergeCell ref="A591:E591"/>
    <mergeCell ref="A596:A597"/>
    <mergeCell ref="B596:B597"/>
    <mergeCell ref="C596:C597"/>
    <mergeCell ref="D596:D597"/>
    <mergeCell ref="C571:C572"/>
    <mergeCell ref="F571:F572"/>
    <mergeCell ref="B558:F558"/>
    <mergeCell ref="E571:E572"/>
    <mergeCell ref="D562:E562"/>
    <mergeCell ref="B583:F583"/>
    <mergeCell ref="D621:D622"/>
    <mergeCell ref="B702:F702"/>
    <mergeCell ref="F691:F692"/>
    <mergeCell ref="B449:B450"/>
    <mergeCell ref="C449:C450"/>
    <mergeCell ref="D436:E436"/>
    <mergeCell ref="D449:D450"/>
    <mergeCell ref="E449:E450"/>
    <mergeCell ref="D478:E478"/>
    <mergeCell ref="B425:F425"/>
    <mergeCell ref="D427:E427"/>
    <mergeCell ref="B437:F437"/>
    <mergeCell ref="C474:C475"/>
    <mergeCell ref="B881:F881"/>
    <mergeCell ref="D714:D715"/>
    <mergeCell ref="E714:E715"/>
    <mergeCell ref="F714:F715"/>
    <mergeCell ref="B691:B692"/>
    <mergeCell ref="B716:F716"/>
    <mergeCell ref="D718:E718"/>
    <mergeCell ref="B762:F762"/>
    <mergeCell ref="A780:E780"/>
    <mergeCell ref="B772:F772"/>
    <mergeCell ref="D776:E776"/>
    <mergeCell ref="E691:E692"/>
    <mergeCell ref="A756:E756"/>
    <mergeCell ref="B696:F696"/>
    <mergeCell ref="D771:E771"/>
    <mergeCell ref="E760:E761"/>
    <mergeCell ref="B719:F719"/>
    <mergeCell ref="A760:A761"/>
    <mergeCell ref="C760:C761"/>
    <mergeCell ref="B760:B761"/>
    <mergeCell ref="A691:A692"/>
    <mergeCell ref="D701:E701"/>
    <mergeCell ref="C691:C692"/>
    <mergeCell ref="D691:D692"/>
    <mergeCell ref="F927:F928"/>
    <mergeCell ref="A927:A928"/>
    <mergeCell ref="E927:E928"/>
    <mergeCell ref="B904:F904"/>
    <mergeCell ref="D902:D903"/>
    <mergeCell ref="B913:F913"/>
    <mergeCell ref="D917:E917"/>
    <mergeCell ref="A897:E897"/>
    <mergeCell ref="E902:E903"/>
    <mergeCell ref="D906:E906"/>
    <mergeCell ref="F879:F880"/>
    <mergeCell ref="B907:F907"/>
    <mergeCell ref="A902:A903"/>
    <mergeCell ref="C902:C903"/>
    <mergeCell ref="D764:E764"/>
    <mergeCell ref="B861:F861"/>
    <mergeCell ref="D864:E864"/>
    <mergeCell ref="F902:F903"/>
    <mergeCell ref="B879:B880"/>
    <mergeCell ref="C879:C880"/>
    <mergeCell ref="B844:F844"/>
    <mergeCell ref="E833:E834"/>
    <mergeCell ref="D814:E814"/>
    <mergeCell ref="B815:F815"/>
    <mergeCell ref="B811:F811"/>
    <mergeCell ref="A809:A810"/>
    <mergeCell ref="F809:F810"/>
    <mergeCell ref="C809:C810"/>
    <mergeCell ref="E809:E810"/>
    <mergeCell ref="D860:E860"/>
    <mergeCell ref="E879:E880"/>
    <mergeCell ref="A879:A880"/>
    <mergeCell ref="E856:E857"/>
    <mergeCell ref="C856:C857"/>
    <mergeCell ref="D752:E752"/>
    <mergeCell ref="D940:E940"/>
    <mergeCell ref="B936:F936"/>
    <mergeCell ref="D912:E912"/>
    <mergeCell ref="D935:E935"/>
    <mergeCell ref="D931:E931"/>
    <mergeCell ref="B929:F929"/>
    <mergeCell ref="D888:E888"/>
    <mergeCell ref="D893:E893"/>
    <mergeCell ref="D883:E883"/>
    <mergeCell ref="A922:E922"/>
    <mergeCell ref="D927:D928"/>
    <mergeCell ref="B932:F932"/>
    <mergeCell ref="B927:B928"/>
    <mergeCell ref="C927:C928"/>
    <mergeCell ref="B884:F884"/>
    <mergeCell ref="B902:B903"/>
    <mergeCell ref="B889:F889"/>
    <mergeCell ref="D879:D880"/>
    <mergeCell ref="A874:E874"/>
    <mergeCell ref="B854:B855"/>
    <mergeCell ref="D809:D810"/>
    <mergeCell ref="B809:B810"/>
    <mergeCell ref="D833:D834"/>
    <mergeCell ref="D869:E869"/>
    <mergeCell ref="A828:E828"/>
    <mergeCell ref="D856:D857"/>
    <mergeCell ref="D848:E848"/>
    <mergeCell ref="A804:E804"/>
    <mergeCell ref="A856:A857"/>
    <mergeCell ref="B856:B857"/>
    <mergeCell ref="A852:E852"/>
    <mergeCell ref="A833:A834"/>
    <mergeCell ref="B865:F865"/>
    <mergeCell ref="B858:F858"/>
    <mergeCell ref="D839:E839"/>
    <mergeCell ref="B820:F820"/>
    <mergeCell ref="D824:E824"/>
    <mergeCell ref="B831:B832"/>
    <mergeCell ref="C833:C834"/>
    <mergeCell ref="B840:F840"/>
    <mergeCell ref="D819:E819"/>
    <mergeCell ref="B833:B834"/>
    <mergeCell ref="B835:F835"/>
    <mergeCell ref="D843:E843"/>
    <mergeCell ref="F784:F785"/>
    <mergeCell ref="F856:F857"/>
    <mergeCell ref="B765:F765"/>
    <mergeCell ref="E784:E785"/>
    <mergeCell ref="B789:F789"/>
    <mergeCell ref="D795:E795"/>
    <mergeCell ref="C784:C785"/>
    <mergeCell ref="B786:F786"/>
    <mergeCell ref="D788:E788"/>
    <mergeCell ref="D784:D785"/>
    <mergeCell ref="B784:B785"/>
    <mergeCell ref="F833:F834"/>
    <mergeCell ref="B796:F796"/>
    <mergeCell ref="D800:E800"/>
    <mergeCell ref="A784:A785"/>
    <mergeCell ref="B306:F306"/>
    <mergeCell ref="F304:F305"/>
    <mergeCell ref="D295:E295"/>
    <mergeCell ref="D334:D335"/>
    <mergeCell ref="D321:E321"/>
    <mergeCell ref="C280:C281"/>
    <mergeCell ref="B232:B233"/>
    <mergeCell ref="B184:B185"/>
    <mergeCell ref="E186:E187"/>
    <mergeCell ref="E232:E233"/>
    <mergeCell ref="D186:D187"/>
    <mergeCell ref="A251:E251"/>
    <mergeCell ref="D290:E290"/>
    <mergeCell ref="D213:E213"/>
    <mergeCell ref="C256:C257"/>
    <mergeCell ref="C334:C335"/>
    <mergeCell ref="B322:F322"/>
    <mergeCell ref="D284:E284"/>
    <mergeCell ref="B285:F285"/>
    <mergeCell ref="A299:E299"/>
    <mergeCell ref="E334:E335"/>
    <mergeCell ref="B291:F291"/>
    <mergeCell ref="A304:A305"/>
    <mergeCell ref="A687:E687"/>
    <mergeCell ref="A668:A669"/>
    <mergeCell ref="B738:F738"/>
    <mergeCell ref="D736:D737"/>
    <mergeCell ref="D728:E728"/>
    <mergeCell ref="D723:E723"/>
    <mergeCell ref="B724:F724"/>
    <mergeCell ref="B648:F648"/>
    <mergeCell ref="B643:B644"/>
    <mergeCell ref="B645:F645"/>
    <mergeCell ref="E643:E644"/>
    <mergeCell ref="D672:E672"/>
    <mergeCell ref="D668:D669"/>
    <mergeCell ref="D660:E660"/>
    <mergeCell ref="B679:F679"/>
    <mergeCell ref="D683:E683"/>
    <mergeCell ref="B673:F673"/>
    <mergeCell ref="E668:E669"/>
    <mergeCell ref="D643:D644"/>
    <mergeCell ref="F643:F644"/>
    <mergeCell ref="D760:D761"/>
    <mergeCell ref="C736:C737"/>
    <mergeCell ref="F760:F761"/>
    <mergeCell ref="D747:E747"/>
    <mergeCell ref="B748:F748"/>
    <mergeCell ref="A736:A737"/>
    <mergeCell ref="L15:L16"/>
    <mergeCell ref="F668:F669"/>
    <mergeCell ref="A664:E664"/>
    <mergeCell ref="B256:B257"/>
    <mergeCell ref="F736:F737"/>
    <mergeCell ref="D740:E740"/>
    <mergeCell ref="B741:F741"/>
    <mergeCell ref="B736:B737"/>
    <mergeCell ref="D587:E587"/>
    <mergeCell ref="B602:F602"/>
    <mergeCell ref="D625:E625"/>
    <mergeCell ref="A710:E710"/>
    <mergeCell ref="A714:A715"/>
    <mergeCell ref="B714:B715"/>
    <mergeCell ref="C714:C715"/>
    <mergeCell ref="E736:E737"/>
    <mergeCell ref="B670:F670"/>
    <mergeCell ref="D678:E678"/>
    <mergeCell ref="M15:M16"/>
    <mergeCell ref="K15:K16"/>
    <mergeCell ref="I15:I16"/>
    <mergeCell ref="H15:H16"/>
    <mergeCell ref="A571:A572"/>
    <mergeCell ref="B571:B572"/>
    <mergeCell ref="D655:E655"/>
    <mergeCell ref="B598:F598"/>
    <mergeCell ref="A643:A644"/>
    <mergeCell ref="D607:E607"/>
    <mergeCell ref="B608:F608"/>
    <mergeCell ref="A616:E616"/>
    <mergeCell ref="B623:F623"/>
    <mergeCell ref="D629:E629"/>
    <mergeCell ref="F621:F622"/>
    <mergeCell ref="J15:J16"/>
    <mergeCell ref="C621:C622"/>
    <mergeCell ref="F548:F549"/>
    <mergeCell ref="C548:C549"/>
    <mergeCell ref="B370:F370"/>
    <mergeCell ref="D539:E539"/>
    <mergeCell ref="D582:E582"/>
    <mergeCell ref="D634:E634"/>
    <mergeCell ref="E548:E549"/>
  </mergeCells>
  <phoneticPr fontId="0" type="noConversion"/>
  <pageMargins left="1.4960629921259843" right="0.15748031496062992" top="1.3385826771653544" bottom="0.31496062992125984" header="0.39370078740157483" footer="0"/>
  <pageSetup paperSize="9" scale="82" fitToHeight="0" orientation="portrait" horizontalDpi="300" verticalDpi="300" r:id="rId1"/>
  <headerFooter alignWithMargins="0"/>
  <rowBreaks count="19" manualBreakCount="19">
    <brk id="49" max="5" man="1"/>
    <brk id="96" max="5" man="1"/>
    <brk id="125" max="5" man="1"/>
    <brk id="179" max="5" man="1"/>
    <brk id="225" max="5" man="1"/>
    <brk id="273" max="5" man="1"/>
    <brk id="388" max="5" man="1"/>
    <brk id="443" max="5" man="1"/>
    <brk id="491" max="5" man="1"/>
    <brk id="541" max="5" man="1"/>
    <brk id="589" max="5" man="1"/>
    <brk id="636" max="5" man="1"/>
    <brk id="685" max="5" man="1"/>
    <brk id="730" max="5" man="1"/>
    <brk id="778" max="5" man="1"/>
    <brk id="826" max="5" man="1"/>
    <brk id="871" max="5" man="1"/>
    <brk id="919" max="5" man="1"/>
    <brk id="942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3"/>
  <sheetViews>
    <sheetView topLeftCell="A69" workbookViewId="0">
      <selection activeCell="E87" sqref="E87"/>
    </sheetView>
  </sheetViews>
  <sheetFormatPr defaultColWidth="8" defaultRowHeight="12.75"/>
  <cols>
    <col min="1" max="1" width="2.140625" style="235" customWidth="1"/>
    <col min="2" max="2" width="7.5703125" style="235" customWidth="1"/>
    <col min="3" max="3" width="6.140625" style="235" customWidth="1"/>
    <col min="4" max="4" width="33.28515625" style="235" customWidth="1"/>
    <col min="5" max="5" width="16.7109375" style="235" customWidth="1"/>
    <col min="6" max="6" width="13.140625" style="235" customWidth="1"/>
    <col min="7" max="7" width="17" style="235" customWidth="1"/>
    <col min="8" max="16384" width="8" style="235"/>
  </cols>
  <sheetData>
    <row r="1" spans="1:7" ht="16.350000000000001" customHeight="1">
      <c r="A1" s="245"/>
      <c r="B1" s="432"/>
      <c r="C1" s="433"/>
    </row>
    <row r="2" spans="1:7" ht="40.5" customHeight="1">
      <c r="A2" s="434" t="s">
        <v>308</v>
      </c>
      <c r="B2" s="434"/>
      <c r="C2" s="434"/>
      <c r="D2" s="434"/>
      <c r="E2" s="434"/>
      <c r="F2" s="434"/>
      <c r="G2" s="434"/>
    </row>
    <row r="3" spans="1:7" ht="14.25" customHeight="1">
      <c r="A3" s="435" t="s">
        <v>309</v>
      </c>
      <c r="B3" s="435"/>
      <c r="C3" s="435"/>
      <c r="D3" s="435"/>
      <c r="E3" s="435"/>
      <c r="F3" s="435"/>
      <c r="G3" s="435"/>
    </row>
    <row r="4" spans="1:7" ht="45.95" customHeight="1"/>
    <row r="5" spans="1:7" ht="18.95" customHeight="1"/>
    <row r="6" spans="1:7" ht="11.1" customHeight="1"/>
    <row r="7" spans="1:7" ht="62.1" customHeight="1"/>
    <row r="8" spans="1:7" ht="28.5" customHeight="1">
      <c r="A8" s="436" t="s">
        <v>310</v>
      </c>
      <c r="B8" s="436"/>
      <c r="C8" s="437" t="s">
        <v>311</v>
      </c>
      <c r="D8" s="437"/>
      <c r="E8" s="243">
        <v>0.16</v>
      </c>
      <c r="F8" s="244" t="s">
        <v>312</v>
      </c>
    </row>
    <row r="9" spans="1:7" ht="33.75" customHeight="1">
      <c r="A9" s="436" t="s">
        <v>313</v>
      </c>
      <c r="B9" s="436"/>
      <c r="C9" s="437" t="s">
        <v>314</v>
      </c>
      <c r="D9" s="437"/>
      <c r="E9" s="243">
        <v>0.3</v>
      </c>
      <c r="F9" s="244" t="s">
        <v>312</v>
      </c>
    </row>
    <row r="10" spans="1:7" ht="33.75" customHeight="1">
      <c r="A10" s="436" t="s">
        <v>315</v>
      </c>
      <c r="B10" s="436"/>
      <c r="C10" s="437" t="s">
        <v>316</v>
      </c>
      <c r="D10" s="437"/>
      <c r="E10" s="243">
        <v>6</v>
      </c>
      <c r="F10" s="244" t="s">
        <v>317</v>
      </c>
    </row>
    <row r="11" spans="1:7" ht="33.75" customHeight="1">
      <c r="A11" s="436" t="s">
        <v>318</v>
      </c>
      <c r="B11" s="436"/>
      <c r="C11" s="437" t="s">
        <v>319</v>
      </c>
      <c r="D11" s="437"/>
      <c r="E11" s="243">
        <v>0.25</v>
      </c>
      <c r="F11" s="244" t="s">
        <v>312</v>
      </c>
    </row>
    <row r="12" spans="1:7" ht="33.75" customHeight="1">
      <c r="A12" s="436" t="s">
        <v>320</v>
      </c>
      <c r="B12" s="436"/>
      <c r="C12" s="437" t="s">
        <v>321</v>
      </c>
      <c r="D12" s="437"/>
      <c r="E12" s="243">
        <v>3.5</v>
      </c>
      <c r="F12" s="244" t="s">
        <v>312</v>
      </c>
    </row>
    <row r="13" spans="1:7" ht="16.5" customHeight="1">
      <c r="A13" s="438" t="s">
        <v>322</v>
      </c>
      <c r="B13" s="438"/>
      <c r="C13" s="439" t="s">
        <v>323</v>
      </c>
      <c r="D13" s="439"/>
      <c r="E13" s="240"/>
      <c r="F13" s="240"/>
    </row>
    <row r="14" spans="1:7" ht="14.25" customHeight="1">
      <c r="A14" s="440" t="s">
        <v>324</v>
      </c>
      <c r="B14" s="440"/>
      <c r="C14" s="441" t="s">
        <v>325</v>
      </c>
      <c r="D14" s="441"/>
      <c r="E14" s="238">
        <v>0.05</v>
      </c>
      <c r="F14" s="239" t="s">
        <v>312</v>
      </c>
    </row>
    <row r="15" spans="1:7" ht="16.350000000000001" customHeight="1">
      <c r="A15" s="440" t="s">
        <v>326</v>
      </c>
      <c r="B15" s="440"/>
      <c r="C15" s="441" t="s">
        <v>327</v>
      </c>
      <c r="D15" s="441"/>
      <c r="E15" s="238">
        <v>0.05</v>
      </c>
      <c r="F15" s="239" t="s">
        <v>312</v>
      </c>
    </row>
    <row r="16" spans="1:7" ht="16.5" customHeight="1">
      <c r="A16" s="438" t="s">
        <v>328</v>
      </c>
      <c r="B16" s="438"/>
      <c r="C16" s="439" t="s">
        <v>329</v>
      </c>
      <c r="D16" s="439"/>
      <c r="E16" s="240"/>
      <c r="F16" s="240"/>
    </row>
    <row r="17" spans="1:6" ht="14.25" customHeight="1">
      <c r="A17" s="440" t="s">
        <v>330</v>
      </c>
      <c r="B17" s="440"/>
      <c r="C17" s="441" t="s">
        <v>331</v>
      </c>
      <c r="D17" s="441"/>
      <c r="E17" s="238">
        <v>7</v>
      </c>
      <c r="F17" s="239" t="s">
        <v>332</v>
      </c>
    </row>
    <row r="18" spans="1:6" ht="14.25" customHeight="1">
      <c r="A18" s="440" t="s">
        <v>324</v>
      </c>
      <c r="B18" s="440"/>
      <c r="C18" s="441" t="s">
        <v>325</v>
      </c>
      <c r="D18" s="441"/>
      <c r="E18" s="238">
        <v>6.5</v>
      </c>
      <c r="F18" s="239" t="s">
        <v>312</v>
      </c>
    </row>
    <row r="19" spans="1:6" ht="16.350000000000001" customHeight="1">
      <c r="A19" s="440" t="s">
        <v>326</v>
      </c>
      <c r="B19" s="440"/>
      <c r="C19" s="441" t="s">
        <v>327</v>
      </c>
      <c r="D19" s="441"/>
      <c r="E19" s="238">
        <v>3</v>
      </c>
      <c r="F19" s="239" t="s">
        <v>312</v>
      </c>
    </row>
    <row r="20" spans="1:6" ht="16.5" customHeight="1">
      <c r="A20" s="438" t="s">
        <v>333</v>
      </c>
      <c r="B20" s="438"/>
      <c r="C20" s="439" t="s">
        <v>334</v>
      </c>
      <c r="D20" s="439"/>
      <c r="E20" s="240"/>
      <c r="F20" s="240"/>
    </row>
    <row r="21" spans="1:6" ht="14.25" customHeight="1">
      <c r="A21" s="440" t="s">
        <v>330</v>
      </c>
      <c r="B21" s="440"/>
      <c r="C21" s="441" t="s">
        <v>331</v>
      </c>
      <c r="D21" s="441"/>
      <c r="E21" s="238">
        <v>3.5</v>
      </c>
      <c r="F21" s="239" t="s">
        <v>332</v>
      </c>
    </row>
    <row r="22" spans="1:6" ht="14.25" customHeight="1">
      <c r="A22" s="440" t="s">
        <v>324</v>
      </c>
      <c r="B22" s="440"/>
      <c r="C22" s="441" t="s">
        <v>325</v>
      </c>
      <c r="D22" s="441"/>
      <c r="E22" s="238">
        <v>2.5</v>
      </c>
      <c r="F22" s="239" t="s">
        <v>312</v>
      </c>
    </row>
    <row r="23" spans="1:6" ht="16.350000000000001" customHeight="1">
      <c r="A23" s="440" t="s">
        <v>326</v>
      </c>
      <c r="B23" s="440"/>
      <c r="C23" s="441" t="s">
        <v>327</v>
      </c>
      <c r="D23" s="441"/>
      <c r="E23" s="238">
        <v>1.5</v>
      </c>
      <c r="F23" s="239" t="s">
        <v>312</v>
      </c>
    </row>
    <row r="24" spans="1:6" ht="33.75" customHeight="1">
      <c r="A24" s="436" t="s">
        <v>335</v>
      </c>
      <c r="B24" s="436"/>
      <c r="C24" s="437" t="s">
        <v>336</v>
      </c>
      <c r="D24" s="437"/>
      <c r="E24" s="243">
        <v>3.4</v>
      </c>
      <c r="F24" s="244" t="s">
        <v>317</v>
      </c>
    </row>
    <row r="25" spans="1:6" ht="33.75" customHeight="1">
      <c r="A25" s="436" t="s">
        <v>337</v>
      </c>
      <c r="B25" s="436"/>
      <c r="C25" s="437" t="s">
        <v>338</v>
      </c>
      <c r="D25" s="437"/>
      <c r="E25" s="243">
        <v>2.9</v>
      </c>
      <c r="F25" s="244" t="s">
        <v>317</v>
      </c>
    </row>
    <row r="26" spans="1:6" ht="33.75" customHeight="1">
      <c r="A26" s="436" t="s">
        <v>339</v>
      </c>
      <c r="B26" s="436"/>
      <c r="C26" s="437" t="s">
        <v>340</v>
      </c>
      <c r="D26" s="437"/>
      <c r="E26" s="243">
        <v>5.8</v>
      </c>
      <c r="F26" s="244" t="s">
        <v>317</v>
      </c>
    </row>
    <row r="27" spans="1:6" ht="33.75" customHeight="1">
      <c r="A27" s="436" t="s">
        <v>341</v>
      </c>
      <c r="B27" s="436"/>
      <c r="C27" s="437" t="s">
        <v>342</v>
      </c>
      <c r="D27" s="437"/>
      <c r="E27" s="243">
        <v>7.5</v>
      </c>
      <c r="F27" s="244" t="s">
        <v>317</v>
      </c>
    </row>
    <row r="28" spans="1:6" ht="33.75" customHeight="1">
      <c r="A28" s="436" t="s">
        <v>343</v>
      </c>
      <c r="B28" s="436"/>
      <c r="C28" s="437" t="s">
        <v>344</v>
      </c>
      <c r="D28" s="437"/>
      <c r="E28" s="243">
        <v>3.05</v>
      </c>
      <c r="F28" s="244" t="s">
        <v>317</v>
      </c>
    </row>
    <row r="29" spans="1:6" ht="16.5" customHeight="1">
      <c r="A29" s="438" t="s">
        <v>345</v>
      </c>
      <c r="B29" s="438"/>
      <c r="C29" s="439" t="s">
        <v>346</v>
      </c>
      <c r="D29" s="439"/>
      <c r="E29" s="240"/>
      <c r="F29" s="240"/>
    </row>
    <row r="30" spans="1:6" ht="14.25" customHeight="1">
      <c r="A30" s="440" t="s">
        <v>347</v>
      </c>
      <c r="B30" s="440"/>
      <c r="C30" s="441" t="s">
        <v>348</v>
      </c>
      <c r="D30" s="441"/>
      <c r="E30" s="238">
        <v>25</v>
      </c>
      <c r="F30" s="239" t="s">
        <v>349</v>
      </c>
    </row>
    <row r="31" spans="1:6" ht="14.25" customHeight="1">
      <c r="A31" s="440" t="s">
        <v>350</v>
      </c>
      <c r="B31" s="440"/>
      <c r="C31" s="441" t="s">
        <v>351</v>
      </c>
      <c r="D31" s="441"/>
      <c r="E31" s="238">
        <v>0.08</v>
      </c>
      <c r="F31" s="239" t="s">
        <v>352</v>
      </c>
    </row>
    <row r="32" spans="1:6" ht="14.25" customHeight="1">
      <c r="A32" s="440" t="s">
        <v>353</v>
      </c>
      <c r="B32" s="440"/>
      <c r="C32" s="441" t="s">
        <v>354</v>
      </c>
      <c r="D32" s="441"/>
      <c r="E32" s="238">
        <v>0.09</v>
      </c>
      <c r="F32" s="239" t="s">
        <v>352</v>
      </c>
    </row>
    <row r="33" spans="1:6" ht="14.25" customHeight="1">
      <c r="A33" s="440" t="s">
        <v>324</v>
      </c>
      <c r="B33" s="440"/>
      <c r="C33" s="441" t="s">
        <v>325</v>
      </c>
      <c r="D33" s="441"/>
      <c r="E33" s="238">
        <v>0.45</v>
      </c>
      <c r="F33" s="239" t="s">
        <v>312</v>
      </c>
    </row>
    <row r="34" spans="1:6" ht="14.25" customHeight="1">
      <c r="A34" s="440" t="s">
        <v>326</v>
      </c>
      <c r="B34" s="440"/>
      <c r="C34" s="441" t="s">
        <v>327</v>
      </c>
      <c r="D34" s="441"/>
      <c r="E34" s="238">
        <v>1</v>
      </c>
      <c r="F34" s="239" t="s">
        <v>312</v>
      </c>
    </row>
    <row r="35" spans="1:6" ht="14.25" customHeight="1">
      <c r="A35" s="438" t="s">
        <v>355</v>
      </c>
      <c r="B35" s="438"/>
      <c r="C35" s="439" t="s">
        <v>356</v>
      </c>
      <c r="D35" s="439"/>
      <c r="E35" s="234"/>
      <c r="F35" s="234"/>
    </row>
    <row r="36" spans="1:6" ht="14.25" customHeight="1">
      <c r="A36" s="440" t="s">
        <v>347</v>
      </c>
      <c r="B36" s="440"/>
      <c r="C36" s="441" t="s">
        <v>348</v>
      </c>
      <c r="D36" s="441"/>
      <c r="E36" s="238">
        <v>15</v>
      </c>
      <c r="F36" s="239" t="s">
        <v>349</v>
      </c>
    </row>
    <row r="37" spans="1:6" ht="14.25" customHeight="1">
      <c r="A37" s="440" t="s">
        <v>357</v>
      </c>
      <c r="B37" s="440"/>
      <c r="C37" s="441" t="s">
        <v>358</v>
      </c>
      <c r="D37" s="441"/>
      <c r="E37" s="238">
        <v>7.4</v>
      </c>
      <c r="F37" s="239" t="s">
        <v>349</v>
      </c>
    </row>
    <row r="38" spans="1:6" ht="14.25" customHeight="1">
      <c r="A38" s="440" t="s">
        <v>350</v>
      </c>
      <c r="B38" s="440"/>
      <c r="C38" s="441" t="s">
        <v>351</v>
      </c>
      <c r="D38" s="441"/>
      <c r="E38" s="238">
        <v>3.8699999999999998E-2</v>
      </c>
      <c r="F38" s="239" t="s">
        <v>352</v>
      </c>
    </row>
    <row r="39" spans="1:6" ht="14.25" customHeight="1">
      <c r="A39" s="440" t="s">
        <v>353</v>
      </c>
      <c r="B39" s="440"/>
      <c r="C39" s="441" t="s">
        <v>354</v>
      </c>
      <c r="D39" s="441"/>
      <c r="E39" s="238">
        <v>9.0300000000000005E-2</v>
      </c>
      <c r="F39" s="239" t="s">
        <v>352</v>
      </c>
    </row>
    <row r="40" spans="1:6" ht="14.25" customHeight="1">
      <c r="A40" s="440" t="s">
        <v>324</v>
      </c>
      <c r="B40" s="440"/>
      <c r="C40" s="441" t="s">
        <v>325</v>
      </c>
      <c r="D40" s="441"/>
      <c r="E40" s="238">
        <v>0.2</v>
      </c>
      <c r="F40" s="239" t="s">
        <v>312</v>
      </c>
    </row>
    <row r="41" spans="1:6" ht="16.350000000000001" customHeight="1">
      <c r="A41" s="440" t="s">
        <v>326</v>
      </c>
      <c r="B41" s="440"/>
      <c r="C41" s="441" t="s">
        <v>327</v>
      </c>
      <c r="D41" s="441"/>
      <c r="E41" s="238">
        <v>0.5</v>
      </c>
      <c r="F41" s="239" t="s">
        <v>312</v>
      </c>
    </row>
    <row r="42" spans="1:6" ht="16.5" customHeight="1">
      <c r="A42" s="438" t="s">
        <v>359</v>
      </c>
      <c r="B42" s="438"/>
      <c r="C42" s="439" t="s">
        <v>360</v>
      </c>
      <c r="D42" s="439"/>
      <c r="E42" s="240"/>
      <c r="F42" s="240"/>
    </row>
    <row r="43" spans="1:6" ht="14.25" customHeight="1">
      <c r="A43" s="440" t="s">
        <v>347</v>
      </c>
      <c r="B43" s="440"/>
      <c r="C43" s="441" t="s">
        <v>348</v>
      </c>
      <c r="D43" s="441"/>
      <c r="E43" s="238">
        <v>6.4</v>
      </c>
      <c r="F43" s="239" t="s">
        <v>349</v>
      </c>
    </row>
    <row r="44" spans="1:6" ht="14.25" customHeight="1">
      <c r="A44" s="440" t="s">
        <v>357</v>
      </c>
      <c r="B44" s="440"/>
      <c r="C44" s="441" t="s">
        <v>358</v>
      </c>
      <c r="D44" s="441"/>
      <c r="E44" s="238">
        <v>0.5</v>
      </c>
      <c r="F44" s="239" t="s">
        <v>349</v>
      </c>
    </row>
    <row r="45" spans="1:6" ht="14.25" customHeight="1">
      <c r="A45" s="440" t="s">
        <v>350</v>
      </c>
      <c r="B45" s="440"/>
      <c r="C45" s="441" t="s">
        <v>351</v>
      </c>
      <c r="D45" s="441"/>
      <c r="E45" s="238">
        <v>1.3899999999999999E-2</v>
      </c>
      <c r="F45" s="239" t="s">
        <v>352</v>
      </c>
    </row>
    <row r="46" spans="1:6" ht="14.25" customHeight="1">
      <c r="A46" s="440" t="s">
        <v>324</v>
      </c>
      <c r="B46" s="440"/>
      <c r="C46" s="441" t="s">
        <v>325</v>
      </c>
      <c r="D46" s="441"/>
      <c r="E46" s="238">
        <v>0.5</v>
      </c>
      <c r="F46" s="239" t="s">
        <v>312</v>
      </c>
    </row>
    <row r="47" spans="1:6" ht="16.350000000000001" customHeight="1">
      <c r="A47" s="440" t="s">
        <v>326</v>
      </c>
      <c r="B47" s="440"/>
      <c r="C47" s="441" t="s">
        <v>327</v>
      </c>
      <c r="D47" s="441"/>
      <c r="E47" s="238">
        <v>0.15</v>
      </c>
      <c r="F47" s="239" t="s">
        <v>312</v>
      </c>
    </row>
    <row r="48" spans="1:6" ht="16.5" customHeight="1">
      <c r="A48" s="438" t="s">
        <v>361</v>
      </c>
      <c r="B48" s="438"/>
      <c r="C48" s="439" t="s">
        <v>362</v>
      </c>
      <c r="D48" s="439"/>
      <c r="E48" s="240"/>
      <c r="F48" s="240"/>
    </row>
    <row r="49" spans="1:6" ht="14.25" customHeight="1">
      <c r="A49" s="440" t="s">
        <v>347</v>
      </c>
      <c r="B49" s="440"/>
      <c r="C49" s="441" t="s">
        <v>348</v>
      </c>
      <c r="D49" s="441"/>
      <c r="E49" s="238">
        <v>9</v>
      </c>
      <c r="F49" s="239" t="s">
        <v>349</v>
      </c>
    </row>
    <row r="50" spans="1:6" ht="14.25" customHeight="1">
      <c r="A50" s="440" t="s">
        <v>350</v>
      </c>
      <c r="B50" s="440"/>
      <c r="C50" s="441" t="s">
        <v>351</v>
      </c>
      <c r="D50" s="441"/>
      <c r="E50" s="238">
        <v>1.6E-2</v>
      </c>
      <c r="F50" s="239" t="s">
        <v>352</v>
      </c>
    </row>
    <row r="51" spans="1:6" ht="14.25" customHeight="1">
      <c r="A51" s="440" t="s">
        <v>353</v>
      </c>
      <c r="B51" s="440"/>
      <c r="C51" s="441" t="s">
        <v>354</v>
      </c>
      <c r="D51" s="441"/>
      <c r="E51" s="238">
        <v>3.1E-2</v>
      </c>
      <c r="F51" s="239" t="s">
        <v>352</v>
      </c>
    </row>
    <row r="52" spans="1:6" ht="14.25" customHeight="1">
      <c r="A52" s="440" t="s">
        <v>324</v>
      </c>
      <c r="B52" s="440"/>
      <c r="C52" s="441" t="s">
        <v>325</v>
      </c>
      <c r="D52" s="441"/>
      <c r="E52" s="238">
        <v>0.2</v>
      </c>
      <c r="F52" s="239" t="s">
        <v>312</v>
      </c>
    </row>
    <row r="53" spans="1:6" ht="16.350000000000001" customHeight="1">
      <c r="A53" s="440" t="s">
        <v>326</v>
      </c>
      <c r="B53" s="440"/>
      <c r="C53" s="441" t="s">
        <v>327</v>
      </c>
      <c r="D53" s="441"/>
      <c r="E53" s="238">
        <v>0.4</v>
      </c>
      <c r="F53" s="239" t="s">
        <v>312</v>
      </c>
    </row>
    <row r="54" spans="1:6" ht="16.5" customHeight="1">
      <c r="A54" s="438" t="s">
        <v>363</v>
      </c>
      <c r="B54" s="438"/>
      <c r="C54" s="439" t="s">
        <v>364</v>
      </c>
      <c r="D54" s="439"/>
      <c r="E54" s="240"/>
      <c r="F54" s="240"/>
    </row>
    <row r="55" spans="1:6" ht="14.25" customHeight="1">
      <c r="A55" s="440" t="s">
        <v>347</v>
      </c>
      <c r="B55" s="440"/>
      <c r="C55" s="441" t="s">
        <v>348</v>
      </c>
      <c r="D55" s="441"/>
      <c r="E55" s="238">
        <v>180</v>
      </c>
      <c r="F55" s="239" t="s">
        <v>365</v>
      </c>
    </row>
    <row r="56" spans="1:6" ht="14.25" customHeight="1">
      <c r="A56" s="440" t="s">
        <v>350</v>
      </c>
      <c r="B56" s="440"/>
      <c r="C56" s="441" t="s">
        <v>351</v>
      </c>
      <c r="D56" s="441"/>
      <c r="E56" s="238">
        <v>0.31</v>
      </c>
      <c r="F56" s="239" t="s">
        <v>366</v>
      </c>
    </row>
    <row r="57" spans="1:6" ht="14.25" customHeight="1">
      <c r="A57" s="440" t="s">
        <v>353</v>
      </c>
      <c r="B57" s="440"/>
      <c r="C57" s="441" t="s">
        <v>354</v>
      </c>
      <c r="D57" s="441"/>
      <c r="E57" s="238">
        <v>0.62</v>
      </c>
      <c r="F57" s="239" t="s">
        <v>366</v>
      </c>
    </row>
    <row r="58" spans="1:6" ht="14.25" customHeight="1">
      <c r="A58" s="440" t="s">
        <v>367</v>
      </c>
      <c r="B58" s="440"/>
      <c r="C58" s="441" t="s">
        <v>368</v>
      </c>
      <c r="D58" s="441"/>
      <c r="E58" s="238">
        <v>0.3</v>
      </c>
      <c r="F58" s="239" t="s">
        <v>366</v>
      </c>
    </row>
    <row r="59" spans="1:6" ht="14.25" customHeight="1">
      <c r="A59" s="440" t="s">
        <v>324</v>
      </c>
      <c r="B59" s="440"/>
      <c r="C59" s="441" t="s">
        <v>325</v>
      </c>
      <c r="D59" s="441"/>
      <c r="E59" s="238">
        <v>0.95</v>
      </c>
      <c r="F59" s="239" t="s">
        <v>317</v>
      </c>
    </row>
    <row r="60" spans="1:6" ht="16.350000000000001" customHeight="1">
      <c r="A60" s="440" t="s">
        <v>326</v>
      </c>
      <c r="B60" s="440"/>
      <c r="C60" s="441" t="s">
        <v>327</v>
      </c>
      <c r="D60" s="441"/>
      <c r="E60" s="238">
        <v>5.05</v>
      </c>
      <c r="F60" s="239" t="s">
        <v>317</v>
      </c>
    </row>
    <row r="61" spans="1:6" ht="16.5" customHeight="1">
      <c r="A61" s="438" t="s">
        <v>369</v>
      </c>
      <c r="B61" s="438"/>
      <c r="C61" s="439" t="s">
        <v>370</v>
      </c>
      <c r="D61" s="439"/>
      <c r="E61" s="240"/>
      <c r="F61" s="240"/>
    </row>
    <row r="62" spans="1:6" ht="14.25" customHeight="1">
      <c r="A62" s="440" t="s">
        <v>347</v>
      </c>
      <c r="B62" s="440"/>
      <c r="C62" s="441" t="s">
        <v>348</v>
      </c>
      <c r="D62" s="441"/>
      <c r="E62" s="238">
        <v>200</v>
      </c>
      <c r="F62" s="239" t="s">
        <v>365</v>
      </c>
    </row>
    <row r="63" spans="1:6" ht="14.25" customHeight="1">
      <c r="A63" s="440" t="s">
        <v>350</v>
      </c>
      <c r="B63" s="440"/>
      <c r="C63" s="441" t="s">
        <v>351</v>
      </c>
      <c r="D63" s="441"/>
      <c r="E63" s="238">
        <v>0.63</v>
      </c>
      <c r="F63" s="239" t="s">
        <v>366</v>
      </c>
    </row>
    <row r="64" spans="1:6" ht="14.25" customHeight="1">
      <c r="A64" s="440" t="s">
        <v>353</v>
      </c>
      <c r="B64" s="440"/>
      <c r="C64" s="441" t="s">
        <v>354</v>
      </c>
      <c r="D64" s="441"/>
      <c r="E64" s="238">
        <v>0.63</v>
      </c>
      <c r="F64" s="239" t="s">
        <v>366</v>
      </c>
    </row>
    <row r="65" spans="1:6" ht="14.25" customHeight="1">
      <c r="A65" s="440" t="s">
        <v>330</v>
      </c>
      <c r="B65" s="440"/>
      <c r="C65" s="441" t="s">
        <v>331</v>
      </c>
      <c r="D65" s="441"/>
      <c r="E65" s="238">
        <v>1.4</v>
      </c>
      <c r="F65" s="239" t="s">
        <v>371</v>
      </c>
    </row>
    <row r="66" spans="1:6" ht="14.25" customHeight="1">
      <c r="A66" s="440" t="s">
        <v>372</v>
      </c>
      <c r="B66" s="440"/>
      <c r="C66" s="441" t="s">
        <v>373</v>
      </c>
      <c r="D66" s="441"/>
      <c r="E66" s="238">
        <v>0.5</v>
      </c>
      <c r="F66" s="239" t="s">
        <v>365</v>
      </c>
    </row>
    <row r="67" spans="1:6" ht="14.25" customHeight="1">
      <c r="A67" s="440" t="s">
        <v>374</v>
      </c>
      <c r="B67" s="440"/>
      <c r="C67" s="441" t="s">
        <v>375</v>
      </c>
      <c r="D67" s="441"/>
      <c r="E67" s="238">
        <v>0.5</v>
      </c>
      <c r="F67" s="239" t="s">
        <v>365</v>
      </c>
    </row>
    <row r="68" spans="1:6" ht="14.25" customHeight="1">
      <c r="A68" s="440" t="s">
        <v>324</v>
      </c>
      <c r="B68" s="440"/>
      <c r="C68" s="441" t="s">
        <v>325</v>
      </c>
      <c r="D68" s="441"/>
      <c r="E68" s="238">
        <v>3.5</v>
      </c>
      <c r="F68" s="239" t="s">
        <v>317</v>
      </c>
    </row>
    <row r="69" spans="1:6" ht="16.350000000000001" customHeight="1">
      <c r="A69" s="440" t="s">
        <v>326</v>
      </c>
      <c r="B69" s="440"/>
      <c r="C69" s="441" t="s">
        <v>327</v>
      </c>
      <c r="D69" s="441"/>
      <c r="E69" s="238">
        <v>6</v>
      </c>
      <c r="F69" s="239" t="s">
        <v>317</v>
      </c>
    </row>
    <row r="70" spans="1:6" ht="16.5" customHeight="1">
      <c r="A70" s="438" t="s">
        <v>376</v>
      </c>
      <c r="B70" s="438"/>
      <c r="C70" s="439" t="s">
        <v>377</v>
      </c>
      <c r="D70" s="439"/>
      <c r="E70" s="240"/>
      <c r="F70" s="240"/>
    </row>
    <row r="71" spans="1:6" ht="14.25" customHeight="1">
      <c r="A71" s="440" t="s">
        <v>347</v>
      </c>
      <c r="B71" s="440"/>
      <c r="C71" s="441" t="s">
        <v>348</v>
      </c>
      <c r="D71" s="441"/>
      <c r="E71" s="238">
        <v>180</v>
      </c>
      <c r="F71" s="239" t="s">
        <v>365</v>
      </c>
    </row>
    <row r="72" spans="1:6" ht="14.25" customHeight="1">
      <c r="A72" s="440" t="s">
        <v>350</v>
      </c>
      <c r="B72" s="440"/>
      <c r="C72" s="441" t="s">
        <v>351</v>
      </c>
      <c r="D72" s="441"/>
      <c r="E72" s="238">
        <v>0.31</v>
      </c>
      <c r="F72" s="239" t="s">
        <v>366</v>
      </c>
    </row>
    <row r="73" spans="1:6" ht="14.25" customHeight="1">
      <c r="A73" s="440" t="s">
        <v>353</v>
      </c>
      <c r="B73" s="440"/>
      <c r="C73" s="441" t="s">
        <v>354</v>
      </c>
      <c r="D73" s="441"/>
      <c r="E73" s="238">
        <v>0.62</v>
      </c>
      <c r="F73" s="239" t="s">
        <v>366</v>
      </c>
    </row>
    <row r="74" spans="1:6" ht="14.25" customHeight="1">
      <c r="A74" s="440" t="s">
        <v>367</v>
      </c>
      <c r="B74" s="440"/>
      <c r="C74" s="441" t="s">
        <v>368</v>
      </c>
      <c r="D74" s="441"/>
      <c r="E74" s="238">
        <v>0.3</v>
      </c>
      <c r="F74" s="239" t="s">
        <v>366</v>
      </c>
    </row>
    <row r="75" spans="1:6" ht="14.25" customHeight="1">
      <c r="A75" s="440" t="s">
        <v>324</v>
      </c>
      <c r="B75" s="440"/>
      <c r="C75" s="441" t="s">
        <v>325</v>
      </c>
      <c r="D75" s="441"/>
      <c r="E75" s="238">
        <v>1.1000000000000001</v>
      </c>
      <c r="F75" s="239" t="s">
        <v>317</v>
      </c>
    </row>
    <row r="76" spans="1:6" ht="16.350000000000001" customHeight="1">
      <c r="A76" s="440" t="s">
        <v>326</v>
      </c>
      <c r="B76" s="440"/>
      <c r="C76" s="441" t="s">
        <v>327</v>
      </c>
      <c r="D76" s="441"/>
      <c r="E76" s="238">
        <v>4.3</v>
      </c>
      <c r="F76" s="239" t="s">
        <v>317</v>
      </c>
    </row>
    <row r="77" spans="1:6" ht="16.5" customHeight="1">
      <c r="A77" s="438" t="s">
        <v>378</v>
      </c>
      <c r="B77" s="438"/>
      <c r="C77" s="439" t="s">
        <v>379</v>
      </c>
      <c r="D77" s="439"/>
      <c r="E77" s="240"/>
      <c r="F77" s="240"/>
    </row>
    <row r="78" spans="1:6" ht="14.25" customHeight="1">
      <c r="A78" s="440" t="s">
        <v>347</v>
      </c>
      <c r="B78" s="440"/>
      <c r="C78" s="441" t="s">
        <v>348</v>
      </c>
      <c r="D78" s="441"/>
      <c r="E78" s="238">
        <v>253</v>
      </c>
      <c r="F78" s="239" t="s">
        <v>365</v>
      </c>
    </row>
    <row r="79" spans="1:6" ht="14.25" customHeight="1">
      <c r="A79" s="440" t="s">
        <v>350</v>
      </c>
      <c r="B79" s="440"/>
      <c r="C79" s="441" t="s">
        <v>351</v>
      </c>
      <c r="D79" s="441"/>
      <c r="E79" s="238">
        <v>0.442</v>
      </c>
      <c r="F79" s="239" t="s">
        <v>366</v>
      </c>
    </row>
    <row r="80" spans="1:6" ht="14.25" customHeight="1">
      <c r="A80" s="440" t="s">
        <v>353</v>
      </c>
      <c r="B80" s="440"/>
      <c r="C80" s="441" t="s">
        <v>354</v>
      </c>
      <c r="D80" s="441"/>
      <c r="E80" s="238">
        <v>0.88500000000000001</v>
      </c>
      <c r="F80" s="239" t="s">
        <v>366</v>
      </c>
    </row>
    <row r="81" spans="1:6" ht="14.25" customHeight="1">
      <c r="A81" s="440" t="s">
        <v>324</v>
      </c>
      <c r="B81" s="440"/>
      <c r="C81" s="441" t="s">
        <v>325</v>
      </c>
      <c r="D81" s="441"/>
      <c r="E81" s="238">
        <v>1.9</v>
      </c>
      <c r="F81" s="239" t="s">
        <v>317</v>
      </c>
    </row>
    <row r="82" spans="1:6" ht="16.350000000000001" customHeight="1">
      <c r="A82" s="440" t="s">
        <v>326</v>
      </c>
      <c r="B82" s="440"/>
      <c r="C82" s="441" t="s">
        <v>327</v>
      </c>
      <c r="D82" s="441"/>
      <c r="E82" s="238">
        <v>7.6</v>
      </c>
      <c r="F82" s="239" t="s">
        <v>317</v>
      </c>
    </row>
    <row r="83" spans="1:6" ht="16.5" customHeight="1">
      <c r="A83" s="438" t="s">
        <v>380</v>
      </c>
      <c r="B83" s="438"/>
      <c r="C83" s="439" t="s">
        <v>381</v>
      </c>
      <c r="D83" s="439"/>
      <c r="E83" s="240"/>
      <c r="F83" s="240"/>
    </row>
    <row r="84" spans="1:6" ht="14.25" customHeight="1">
      <c r="A84" s="440" t="s">
        <v>347</v>
      </c>
      <c r="B84" s="440"/>
      <c r="C84" s="441" t="s">
        <v>348</v>
      </c>
      <c r="D84" s="441"/>
      <c r="E84" s="238">
        <v>300</v>
      </c>
      <c r="F84" s="239" t="s">
        <v>365</v>
      </c>
    </row>
    <row r="85" spans="1:6" ht="14.25" customHeight="1">
      <c r="A85" s="440" t="s">
        <v>350</v>
      </c>
      <c r="B85" s="440"/>
      <c r="C85" s="441" t="s">
        <v>351</v>
      </c>
      <c r="D85" s="441"/>
      <c r="E85" s="238">
        <v>0.52200000000000002</v>
      </c>
      <c r="F85" s="239" t="s">
        <v>366</v>
      </c>
    </row>
    <row r="86" spans="1:6" ht="14.25" customHeight="1">
      <c r="A86" s="440" t="s">
        <v>353</v>
      </c>
      <c r="B86" s="440"/>
      <c r="C86" s="441" t="s">
        <v>354</v>
      </c>
      <c r="D86" s="441"/>
      <c r="E86" s="238">
        <v>0.78300000000000003</v>
      </c>
      <c r="F86" s="239" t="s">
        <v>366</v>
      </c>
    </row>
    <row r="87" spans="1:6" ht="14.25" customHeight="1">
      <c r="A87" s="440" t="s">
        <v>324</v>
      </c>
      <c r="B87" s="440"/>
      <c r="C87" s="441" t="s">
        <v>325</v>
      </c>
      <c r="D87" s="441"/>
      <c r="E87" s="238">
        <v>1.9</v>
      </c>
      <c r="F87" s="239" t="s">
        <v>317</v>
      </c>
    </row>
    <row r="88" spans="1:6" ht="16.350000000000001" customHeight="1">
      <c r="A88" s="440" t="s">
        <v>326</v>
      </c>
      <c r="B88" s="440"/>
      <c r="C88" s="441" t="s">
        <v>327</v>
      </c>
      <c r="D88" s="441"/>
      <c r="E88" s="238">
        <v>7.6</v>
      </c>
      <c r="F88" s="239" t="s">
        <v>317</v>
      </c>
    </row>
    <row r="89" spans="1:6" ht="16.5" customHeight="1">
      <c r="A89" s="438" t="s">
        <v>382</v>
      </c>
      <c r="B89" s="438"/>
      <c r="C89" s="439" t="s">
        <v>383</v>
      </c>
      <c r="D89" s="439"/>
      <c r="E89" s="240"/>
      <c r="F89" s="240"/>
    </row>
    <row r="90" spans="1:6" ht="14.25" customHeight="1">
      <c r="A90" s="440" t="s">
        <v>384</v>
      </c>
      <c r="B90" s="440"/>
      <c r="C90" s="441" t="s">
        <v>385</v>
      </c>
      <c r="D90" s="441"/>
      <c r="E90" s="238">
        <v>70</v>
      </c>
      <c r="F90" s="239" t="s">
        <v>365</v>
      </c>
    </row>
    <row r="91" spans="1:6" ht="14.25" customHeight="1">
      <c r="A91" s="440" t="s">
        <v>372</v>
      </c>
      <c r="B91" s="440"/>
      <c r="C91" s="441" t="s">
        <v>373</v>
      </c>
      <c r="D91" s="441"/>
      <c r="E91" s="238">
        <v>0.35</v>
      </c>
      <c r="F91" s="239" t="s">
        <v>365</v>
      </c>
    </row>
    <row r="92" spans="1:6" ht="14.25" customHeight="1">
      <c r="A92" s="440" t="s">
        <v>324</v>
      </c>
      <c r="B92" s="440"/>
      <c r="C92" s="441" t="s">
        <v>325</v>
      </c>
      <c r="D92" s="441"/>
      <c r="E92" s="238">
        <v>2.35</v>
      </c>
      <c r="F92" s="239" t="s">
        <v>317</v>
      </c>
    </row>
    <row r="93" spans="1:6" ht="14.25" customHeight="1">
      <c r="A93" s="440" t="s">
        <v>326</v>
      </c>
      <c r="B93" s="440"/>
      <c r="C93" s="441" t="s">
        <v>327</v>
      </c>
      <c r="D93" s="441"/>
      <c r="E93" s="238">
        <v>4.6900000000000004</v>
      </c>
      <c r="F93" s="239" t="s">
        <v>317</v>
      </c>
    </row>
  </sheetData>
  <mergeCells count="175"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6:B76"/>
    <mergeCell ref="C76:D76"/>
    <mergeCell ref="A77:B77"/>
    <mergeCell ref="C77:D77"/>
    <mergeCell ref="A78:B78"/>
    <mergeCell ref="C78:D78"/>
    <mergeCell ref="A73:B73"/>
    <mergeCell ref="C73:D73"/>
    <mergeCell ref="A74:B74"/>
    <mergeCell ref="C74:D74"/>
    <mergeCell ref="A75:B75"/>
    <mergeCell ref="C75:D75"/>
    <mergeCell ref="A70:B70"/>
    <mergeCell ref="C70:D70"/>
    <mergeCell ref="A71:B71"/>
    <mergeCell ref="C71:D71"/>
    <mergeCell ref="A72:B72"/>
    <mergeCell ref="C72:D72"/>
    <mergeCell ref="A67:B67"/>
    <mergeCell ref="C67:D67"/>
    <mergeCell ref="A68:B68"/>
    <mergeCell ref="C68:D68"/>
    <mergeCell ref="A69:B69"/>
    <mergeCell ref="C69:D69"/>
    <mergeCell ref="A64:B64"/>
    <mergeCell ref="C64:D64"/>
    <mergeCell ref="A65:B65"/>
    <mergeCell ref="C65:D65"/>
    <mergeCell ref="A66:B66"/>
    <mergeCell ref="C66:D66"/>
    <mergeCell ref="A61:B61"/>
    <mergeCell ref="C61:D61"/>
    <mergeCell ref="A62:B62"/>
    <mergeCell ref="C62:D62"/>
    <mergeCell ref="A63:B63"/>
    <mergeCell ref="C63:D63"/>
    <mergeCell ref="A58:B58"/>
    <mergeCell ref="C58:D58"/>
    <mergeCell ref="A59:B59"/>
    <mergeCell ref="C59:D59"/>
    <mergeCell ref="A60:B60"/>
    <mergeCell ref="C60:D60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6:B46"/>
    <mergeCell ref="C46:D46"/>
    <mergeCell ref="A47:B47"/>
    <mergeCell ref="C47:D47"/>
    <mergeCell ref="A48:B48"/>
    <mergeCell ref="C48:D48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7:B37"/>
    <mergeCell ref="C37:D37"/>
    <mergeCell ref="A38:B38"/>
    <mergeCell ref="C38:D38"/>
    <mergeCell ref="A39:B39"/>
    <mergeCell ref="C39:D39"/>
    <mergeCell ref="A34:B34"/>
    <mergeCell ref="C34:D34"/>
    <mergeCell ref="A35:B35"/>
    <mergeCell ref="C35:D35"/>
    <mergeCell ref="A36:B36"/>
    <mergeCell ref="C36:D36"/>
    <mergeCell ref="A31:B31"/>
    <mergeCell ref="C31:D31"/>
    <mergeCell ref="A32:B32"/>
    <mergeCell ref="C32:D32"/>
    <mergeCell ref="A33:B33"/>
    <mergeCell ref="C33:D3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22:B22"/>
    <mergeCell ref="C22:D22"/>
    <mergeCell ref="A23:B23"/>
    <mergeCell ref="C23:D23"/>
    <mergeCell ref="A24:B24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B1:C1"/>
    <mergeCell ref="A2:G2"/>
    <mergeCell ref="A3:G3"/>
    <mergeCell ref="A8:B8"/>
    <mergeCell ref="C8:D8"/>
    <mergeCell ref="A9:B9"/>
    <mergeCell ref="C9:D9"/>
    <mergeCell ref="A13:B13"/>
    <mergeCell ref="C13:D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topLeftCell="E5" workbookViewId="0">
      <selection activeCell="E5" sqref="E5"/>
    </sheetView>
  </sheetViews>
  <sheetFormatPr defaultColWidth="8" defaultRowHeight="12.75"/>
  <cols>
    <col min="1" max="1" width="9.85546875" style="235" customWidth="1"/>
    <col min="2" max="2" width="24" style="235" customWidth="1"/>
    <col min="3" max="3" width="2.85546875" style="235" customWidth="1"/>
    <col min="4" max="4" width="12.5703125" style="235" customWidth="1"/>
    <col min="5" max="5" width="16.7109375" style="235" customWidth="1"/>
    <col min="6" max="6" width="13.140625" style="235" customWidth="1"/>
    <col min="7" max="16384" width="8" style="235"/>
  </cols>
  <sheetData>
    <row r="1" spans="1:6" ht="28.5" customHeight="1">
      <c r="A1" s="256" t="s">
        <v>386</v>
      </c>
      <c r="B1" s="257" t="s">
        <v>387</v>
      </c>
      <c r="C1" s="258">
        <v>0</v>
      </c>
      <c r="D1" s="259" t="s">
        <v>388</v>
      </c>
      <c r="E1" s="260">
        <v>100</v>
      </c>
      <c r="F1" s="261" t="s">
        <v>365</v>
      </c>
    </row>
    <row r="2" spans="1:6" ht="14.25" customHeight="1">
      <c r="A2" s="262" t="s">
        <v>372</v>
      </c>
      <c r="B2" s="263" t="s">
        <v>373</v>
      </c>
      <c r="C2" s="264"/>
      <c r="D2" s="264"/>
      <c r="E2" s="265">
        <v>0.35</v>
      </c>
      <c r="F2" s="266" t="s">
        <v>365</v>
      </c>
    </row>
    <row r="3" spans="1:6" ht="14.25" customHeight="1">
      <c r="A3" s="262" t="s">
        <v>324</v>
      </c>
      <c r="B3" s="263" t="s">
        <v>325</v>
      </c>
      <c r="C3" s="264"/>
      <c r="D3" s="264"/>
      <c r="E3" s="265">
        <v>3.3</v>
      </c>
      <c r="F3" s="266" t="s">
        <v>317</v>
      </c>
    </row>
    <row r="4" spans="1:6" ht="16.350000000000001" customHeight="1">
      <c r="A4" s="262" t="s">
        <v>326</v>
      </c>
      <c r="B4" s="263" t="s">
        <v>327</v>
      </c>
      <c r="C4" s="267"/>
      <c r="D4" s="267"/>
      <c r="E4" s="265">
        <v>6.7</v>
      </c>
      <c r="F4" s="266" t="s">
        <v>317</v>
      </c>
    </row>
    <row r="5" spans="1:6" ht="33.75" customHeight="1">
      <c r="A5" s="256" t="s">
        <v>389</v>
      </c>
      <c r="B5" s="257" t="s">
        <v>390</v>
      </c>
      <c r="C5" s="258">
        <v>0</v>
      </c>
      <c r="D5" s="259" t="s">
        <v>388</v>
      </c>
      <c r="E5" s="260">
        <v>150</v>
      </c>
      <c r="F5" s="261" t="s">
        <v>365</v>
      </c>
    </row>
    <row r="6" spans="1:6" ht="14.25" customHeight="1">
      <c r="A6" s="262" t="s">
        <v>372</v>
      </c>
      <c r="B6" s="263" t="s">
        <v>373</v>
      </c>
      <c r="C6" s="264"/>
      <c r="D6" s="264"/>
      <c r="E6" s="265">
        <v>0.35</v>
      </c>
      <c r="F6" s="266" t="s">
        <v>365</v>
      </c>
    </row>
    <row r="7" spans="1:6" ht="14.25" customHeight="1">
      <c r="A7" s="262" t="s">
        <v>324</v>
      </c>
      <c r="B7" s="263" t="s">
        <v>325</v>
      </c>
      <c r="C7" s="264"/>
      <c r="D7" s="264"/>
      <c r="E7" s="265">
        <v>4.95</v>
      </c>
      <c r="F7" s="266" t="s">
        <v>317</v>
      </c>
    </row>
    <row r="8" spans="1:6" ht="16.350000000000001" customHeight="1">
      <c r="A8" s="262" t="s">
        <v>326</v>
      </c>
      <c r="B8" s="263" t="s">
        <v>327</v>
      </c>
      <c r="C8" s="267"/>
      <c r="D8" s="267"/>
      <c r="E8" s="265">
        <v>10.050000000000001</v>
      </c>
      <c r="F8" s="266" t="s">
        <v>317</v>
      </c>
    </row>
    <row r="9" spans="1:6" ht="33.75" customHeight="1">
      <c r="A9" s="256" t="s">
        <v>391</v>
      </c>
      <c r="B9" s="257" t="s">
        <v>392</v>
      </c>
      <c r="C9" s="258">
        <v>0</v>
      </c>
      <c r="D9" s="259" t="s">
        <v>388</v>
      </c>
      <c r="E9" s="260">
        <v>200</v>
      </c>
      <c r="F9" s="261" t="s">
        <v>365</v>
      </c>
    </row>
    <row r="10" spans="1:6" ht="14.25" customHeight="1">
      <c r="A10" s="262" t="s">
        <v>372</v>
      </c>
      <c r="B10" s="263" t="s">
        <v>373</v>
      </c>
      <c r="C10" s="264"/>
      <c r="D10" s="264"/>
      <c r="E10" s="265">
        <v>0.35</v>
      </c>
      <c r="F10" s="266" t="s">
        <v>365</v>
      </c>
    </row>
    <row r="11" spans="1:6" ht="14.25" customHeight="1">
      <c r="A11" s="262" t="s">
        <v>324</v>
      </c>
      <c r="B11" s="263" t="s">
        <v>325</v>
      </c>
      <c r="C11" s="264"/>
      <c r="D11" s="264"/>
      <c r="E11" s="265">
        <v>6.6</v>
      </c>
      <c r="F11" s="266" t="s">
        <v>317</v>
      </c>
    </row>
    <row r="12" spans="1:6" ht="16.350000000000001" customHeight="1">
      <c r="A12" s="262" t="s">
        <v>326</v>
      </c>
      <c r="B12" s="263" t="s">
        <v>327</v>
      </c>
      <c r="C12" s="267"/>
      <c r="D12" s="267"/>
      <c r="E12" s="265">
        <v>13.4</v>
      </c>
      <c r="F12" s="266" t="s">
        <v>317</v>
      </c>
    </row>
    <row r="13" spans="1:6" ht="33.75" customHeight="1">
      <c r="A13" s="256" t="s">
        <v>393</v>
      </c>
      <c r="B13" s="257" t="s">
        <v>394</v>
      </c>
      <c r="C13" s="258">
        <v>0</v>
      </c>
      <c r="D13" s="259" t="s">
        <v>388</v>
      </c>
      <c r="E13" s="260">
        <v>300</v>
      </c>
      <c r="F13" s="261" t="s">
        <v>365</v>
      </c>
    </row>
    <row r="14" spans="1:6" ht="14.25" customHeight="1">
      <c r="A14" s="262" t="s">
        <v>372</v>
      </c>
      <c r="B14" s="263" t="s">
        <v>373</v>
      </c>
      <c r="C14" s="264"/>
      <c r="D14" s="264"/>
      <c r="E14" s="265">
        <v>0.35</v>
      </c>
      <c r="F14" s="266" t="s">
        <v>365</v>
      </c>
    </row>
    <row r="15" spans="1:6" ht="14.25" customHeight="1">
      <c r="A15" s="262" t="s">
        <v>324</v>
      </c>
      <c r="B15" s="263" t="s">
        <v>325</v>
      </c>
      <c r="C15" s="264"/>
      <c r="D15" s="264"/>
      <c r="E15" s="265">
        <v>9.9</v>
      </c>
      <c r="F15" s="266" t="s">
        <v>317</v>
      </c>
    </row>
    <row r="16" spans="1:6" ht="14.25" customHeight="1">
      <c r="A16" s="262" t="s">
        <v>326</v>
      </c>
      <c r="B16" s="263" t="s">
        <v>327</v>
      </c>
      <c r="C16" s="264"/>
      <c r="D16" s="264"/>
      <c r="E16" s="265">
        <v>20.100000000000001</v>
      </c>
      <c r="F16" s="266" t="s">
        <v>317</v>
      </c>
    </row>
    <row r="17" spans="1:6" ht="27" customHeight="1">
      <c r="A17" s="246" t="s">
        <v>395</v>
      </c>
      <c r="B17" s="442" t="s">
        <v>396</v>
      </c>
      <c r="C17" s="442"/>
      <c r="D17" s="442"/>
      <c r="E17" s="234"/>
      <c r="F17" s="234"/>
    </row>
    <row r="18" spans="1:6" ht="14.25" customHeight="1">
      <c r="A18" s="236" t="s">
        <v>330</v>
      </c>
      <c r="B18" s="441" t="s">
        <v>331</v>
      </c>
      <c r="C18" s="441"/>
      <c r="D18" s="441"/>
      <c r="E18" s="238">
        <v>3.43</v>
      </c>
      <c r="F18" s="239" t="s">
        <v>371</v>
      </c>
    </row>
    <row r="19" spans="1:6" ht="14.25" customHeight="1">
      <c r="A19" s="236" t="s">
        <v>397</v>
      </c>
      <c r="B19" s="441" t="s">
        <v>398</v>
      </c>
      <c r="C19" s="441"/>
      <c r="D19" s="441"/>
      <c r="E19" s="238">
        <v>7.5</v>
      </c>
      <c r="F19" s="239" t="s">
        <v>399</v>
      </c>
    </row>
    <row r="20" spans="1:6" ht="14.25" customHeight="1">
      <c r="A20" s="236" t="s">
        <v>400</v>
      </c>
      <c r="B20" s="441" t="s">
        <v>401</v>
      </c>
      <c r="C20" s="441"/>
      <c r="D20" s="441"/>
      <c r="E20" s="238">
        <v>4.88</v>
      </c>
      <c r="F20" s="239" t="s">
        <v>399</v>
      </c>
    </row>
    <row r="21" spans="1:6" ht="14.25" customHeight="1">
      <c r="A21" s="236" t="s">
        <v>402</v>
      </c>
      <c r="B21" s="441" t="s">
        <v>403</v>
      </c>
      <c r="C21" s="441"/>
      <c r="D21" s="441"/>
      <c r="E21" s="238">
        <v>3.75</v>
      </c>
      <c r="F21" s="239" t="s">
        <v>399</v>
      </c>
    </row>
    <row r="22" spans="1:6" ht="14.25" customHeight="1">
      <c r="A22" s="236" t="s">
        <v>372</v>
      </c>
      <c r="B22" s="441" t="s">
        <v>373</v>
      </c>
      <c r="C22" s="441"/>
      <c r="D22" s="441"/>
      <c r="E22" s="238">
        <v>0.45</v>
      </c>
      <c r="F22" s="239" t="s">
        <v>365</v>
      </c>
    </row>
    <row r="23" spans="1:6" ht="14.25" customHeight="1">
      <c r="A23" s="236" t="s">
        <v>374</v>
      </c>
      <c r="B23" s="441" t="s">
        <v>375</v>
      </c>
      <c r="C23" s="441"/>
      <c r="D23" s="441"/>
      <c r="E23" s="238">
        <v>1.5</v>
      </c>
      <c r="F23" s="239" t="s">
        <v>365</v>
      </c>
    </row>
    <row r="24" spans="1:6" ht="14.25" customHeight="1">
      <c r="A24" s="236" t="s">
        <v>324</v>
      </c>
      <c r="B24" s="441" t="s">
        <v>325</v>
      </c>
      <c r="C24" s="441"/>
      <c r="D24" s="441"/>
      <c r="E24" s="238">
        <v>21</v>
      </c>
      <c r="F24" s="239" t="s">
        <v>317</v>
      </c>
    </row>
    <row r="25" spans="1:6" ht="16.350000000000001" customHeight="1">
      <c r="A25" s="236" t="s">
        <v>326</v>
      </c>
      <c r="B25" s="441" t="s">
        <v>327</v>
      </c>
      <c r="C25" s="441"/>
      <c r="D25" s="441"/>
      <c r="E25" s="238">
        <v>13.12</v>
      </c>
      <c r="F25" s="239" t="s">
        <v>317</v>
      </c>
    </row>
    <row r="26" spans="1:6" ht="16.5" customHeight="1">
      <c r="A26" s="232" t="s">
        <v>404</v>
      </c>
      <c r="B26" s="439" t="s">
        <v>405</v>
      </c>
      <c r="C26" s="439"/>
      <c r="D26" s="439"/>
      <c r="E26" s="240"/>
      <c r="F26" s="240"/>
    </row>
    <row r="27" spans="1:6" ht="14.25" customHeight="1">
      <c r="A27" s="236" t="s">
        <v>330</v>
      </c>
      <c r="B27" s="441" t="s">
        <v>331</v>
      </c>
      <c r="C27" s="441"/>
      <c r="D27" s="441"/>
      <c r="E27" s="238">
        <v>3.67</v>
      </c>
      <c r="F27" s="239" t="s">
        <v>371</v>
      </c>
    </row>
    <row r="28" spans="1:6" ht="14.25" customHeight="1">
      <c r="A28" s="236" t="s">
        <v>397</v>
      </c>
      <c r="B28" s="441" t="s">
        <v>398</v>
      </c>
      <c r="C28" s="441"/>
      <c r="D28" s="441"/>
      <c r="E28" s="238">
        <v>4.5</v>
      </c>
      <c r="F28" s="239" t="s">
        <v>399</v>
      </c>
    </row>
    <row r="29" spans="1:6" ht="14.25" customHeight="1">
      <c r="A29" s="236" t="s">
        <v>402</v>
      </c>
      <c r="B29" s="441" t="s">
        <v>403</v>
      </c>
      <c r="C29" s="441"/>
      <c r="D29" s="441"/>
      <c r="E29" s="238">
        <v>10</v>
      </c>
      <c r="F29" s="239" t="s">
        <v>399</v>
      </c>
    </row>
    <row r="30" spans="1:6" ht="14.25" customHeight="1">
      <c r="A30" s="236" t="s">
        <v>400</v>
      </c>
      <c r="B30" s="441" t="s">
        <v>401</v>
      </c>
      <c r="C30" s="441"/>
      <c r="D30" s="441"/>
      <c r="E30" s="238">
        <v>6.5</v>
      </c>
      <c r="F30" s="239" t="s">
        <v>399</v>
      </c>
    </row>
    <row r="31" spans="1:6" ht="14.25" customHeight="1">
      <c r="A31" s="236" t="s">
        <v>372</v>
      </c>
      <c r="B31" s="441" t="s">
        <v>373</v>
      </c>
      <c r="C31" s="441"/>
      <c r="D31" s="441"/>
      <c r="E31" s="238">
        <v>0.45</v>
      </c>
      <c r="F31" s="239" t="s">
        <v>365</v>
      </c>
    </row>
    <row r="32" spans="1:6" ht="14.25" customHeight="1">
      <c r="A32" s="236" t="s">
        <v>374</v>
      </c>
      <c r="B32" s="441" t="s">
        <v>375</v>
      </c>
      <c r="C32" s="441"/>
      <c r="D32" s="441"/>
      <c r="E32" s="238">
        <v>1.5</v>
      </c>
      <c r="F32" s="239" t="s">
        <v>365</v>
      </c>
    </row>
    <row r="33" spans="1:6" ht="14.25" customHeight="1">
      <c r="A33" s="236" t="s">
        <v>324</v>
      </c>
      <c r="B33" s="441" t="s">
        <v>325</v>
      </c>
      <c r="C33" s="441"/>
      <c r="D33" s="441"/>
      <c r="E33" s="238">
        <v>24</v>
      </c>
      <c r="F33" s="239" t="s">
        <v>317</v>
      </c>
    </row>
    <row r="34" spans="1:6" ht="16.350000000000001" customHeight="1">
      <c r="A34" s="236" t="s">
        <v>326</v>
      </c>
      <c r="B34" s="441" t="s">
        <v>327</v>
      </c>
      <c r="C34" s="441"/>
      <c r="D34" s="441"/>
      <c r="E34" s="238">
        <v>15</v>
      </c>
      <c r="F34" s="239" t="s">
        <v>317</v>
      </c>
    </row>
    <row r="35" spans="1:6" ht="16.5" customHeight="1">
      <c r="A35" s="232" t="s">
        <v>406</v>
      </c>
      <c r="B35" s="439" t="s">
        <v>407</v>
      </c>
      <c r="C35" s="439"/>
      <c r="D35" s="439"/>
      <c r="E35" s="240"/>
      <c r="F35" s="240"/>
    </row>
    <row r="36" spans="1:6" ht="14.25" customHeight="1">
      <c r="A36" s="236" t="s">
        <v>330</v>
      </c>
      <c r="B36" s="441" t="s">
        <v>331</v>
      </c>
      <c r="C36" s="441"/>
      <c r="D36" s="441"/>
      <c r="E36" s="238">
        <v>4.12</v>
      </c>
      <c r="F36" s="239" t="s">
        <v>371</v>
      </c>
    </row>
    <row r="37" spans="1:6" ht="14.25" customHeight="1">
      <c r="A37" s="236" t="s">
        <v>397</v>
      </c>
      <c r="B37" s="441" t="s">
        <v>398</v>
      </c>
      <c r="C37" s="441"/>
      <c r="D37" s="441"/>
      <c r="E37" s="238">
        <v>12.33</v>
      </c>
      <c r="F37" s="239" t="s">
        <v>399</v>
      </c>
    </row>
    <row r="38" spans="1:6" ht="14.25" customHeight="1">
      <c r="A38" s="236" t="s">
        <v>402</v>
      </c>
      <c r="B38" s="441" t="s">
        <v>403</v>
      </c>
      <c r="C38" s="441"/>
      <c r="D38" s="441"/>
      <c r="E38" s="238">
        <v>3</v>
      </c>
      <c r="F38" s="239" t="s">
        <v>399</v>
      </c>
    </row>
    <row r="39" spans="1:6" ht="14.25" customHeight="1">
      <c r="A39" s="236" t="s">
        <v>400</v>
      </c>
      <c r="B39" s="441" t="s">
        <v>401</v>
      </c>
      <c r="C39" s="441"/>
      <c r="D39" s="441"/>
      <c r="E39" s="238">
        <v>8.6</v>
      </c>
      <c r="F39" s="239" t="s">
        <v>399</v>
      </c>
    </row>
    <row r="40" spans="1:6" ht="14.25" customHeight="1">
      <c r="A40" s="236" t="s">
        <v>372</v>
      </c>
      <c r="B40" s="441" t="s">
        <v>373</v>
      </c>
      <c r="C40" s="441"/>
      <c r="D40" s="441"/>
      <c r="E40" s="238">
        <v>0.45</v>
      </c>
      <c r="F40" s="239" t="s">
        <v>365</v>
      </c>
    </row>
    <row r="41" spans="1:6" ht="14.25" customHeight="1">
      <c r="A41" s="236" t="s">
        <v>374</v>
      </c>
      <c r="B41" s="441" t="s">
        <v>375</v>
      </c>
      <c r="C41" s="441"/>
      <c r="D41" s="441"/>
      <c r="E41" s="238">
        <v>1.5</v>
      </c>
      <c r="F41" s="239" t="s">
        <v>365</v>
      </c>
    </row>
    <row r="42" spans="1:6" ht="14.25" customHeight="1">
      <c r="A42" s="236" t="s">
        <v>324</v>
      </c>
      <c r="B42" s="441" t="s">
        <v>325</v>
      </c>
      <c r="C42" s="441"/>
      <c r="D42" s="441"/>
      <c r="E42" s="238">
        <v>26</v>
      </c>
      <c r="F42" s="239" t="s">
        <v>317</v>
      </c>
    </row>
    <row r="43" spans="1:6" ht="16.350000000000001" customHeight="1">
      <c r="A43" s="236" t="s">
        <v>326</v>
      </c>
      <c r="B43" s="441" t="s">
        <v>327</v>
      </c>
      <c r="C43" s="441"/>
      <c r="D43" s="441"/>
      <c r="E43" s="238">
        <v>16.25</v>
      </c>
      <c r="F43" s="239" t="s">
        <v>317</v>
      </c>
    </row>
    <row r="44" spans="1:6" ht="16.5" customHeight="1">
      <c r="A44" s="232" t="s">
        <v>408</v>
      </c>
      <c r="B44" s="439" t="s">
        <v>409</v>
      </c>
      <c r="C44" s="439"/>
      <c r="D44" s="439"/>
      <c r="E44" s="240"/>
      <c r="F44" s="240"/>
    </row>
    <row r="45" spans="1:6" ht="14.25" customHeight="1">
      <c r="A45" s="236" t="s">
        <v>330</v>
      </c>
      <c r="B45" s="441" t="s">
        <v>331</v>
      </c>
      <c r="C45" s="441"/>
      <c r="D45" s="441"/>
      <c r="E45" s="238">
        <v>2.75</v>
      </c>
      <c r="F45" s="239" t="s">
        <v>371</v>
      </c>
    </row>
    <row r="46" spans="1:6" ht="14.25" customHeight="1">
      <c r="A46" s="236" t="s">
        <v>402</v>
      </c>
      <c r="B46" s="441" t="s">
        <v>403</v>
      </c>
      <c r="C46" s="441"/>
      <c r="D46" s="441"/>
      <c r="E46" s="238">
        <v>2.62</v>
      </c>
      <c r="F46" s="239" t="s">
        <v>399</v>
      </c>
    </row>
    <row r="47" spans="1:6" ht="14.25" customHeight="1">
      <c r="A47" s="236" t="s">
        <v>372</v>
      </c>
      <c r="B47" s="441" t="s">
        <v>373</v>
      </c>
      <c r="C47" s="441"/>
      <c r="D47" s="441"/>
      <c r="E47" s="238">
        <v>0.3</v>
      </c>
      <c r="F47" s="239" t="s">
        <v>365</v>
      </c>
    </row>
    <row r="48" spans="1:6" ht="14.25" customHeight="1">
      <c r="A48" s="236" t="s">
        <v>374</v>
      </c>
      <c r="B48" s="441" t="s">
        <v>375</v>
      </c>
      <c r="C48" s="441"/>
      <c r="D48" s="441"/>
      <c r="E48" s="238">
        <v>1</v>
      </c>
      <c r="F48" s="239" t="s">
        <v>365</v>
      </c>
    </row>
    <row r="49" spans="1:6" ht="14.25" customHeight="1">
      <c r="A49" s="236" t="s">
        <v>324</v>
      </c>
      <c r="B49" s="441" t="s">
        <v>325</v>
      </c>
      <c r="C49" s="441"/>
      <c r="D49" s="441"/>
      <c r="E49" s="238">
        <v>16</v>
      </c>
      <c r="F49" s="239" t="s">
        <v>317</v>
      </c>
    </row>
    <row r="50" spans="1:6" ht="14.25" customHeight="1">
      <c r="A50" s="236" t="s">
        <v>326</v>
      </c>
      <c r="B50" s="441" t="s">
        <v>327</v>
      </c>
      <c r="C50" s="441"/>
      <c r="D50" s="441"/>
      <c r="E50" s="238">
        <v>10</v>
      </c>
      <c r="F50" s="239" t="s">
        <v>317</v>
      </c>
    </row>
  </sheetData>
  <mergeCells count="34"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46:D46"/>
    <mergeCell ref="B40:D40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topLeftCell="A24" workbookViewId="0">
      <selection activeCell="B34" sqref="B34:C34"/>
    </sheetView>
  </sheetViews>
  <sheetFormatPr defaultColWidth="8" defaultRowHeight="12.75"/>
  <cols>
    <col min="1" max="1" width="9.85546875" style="235" customWidth="1"/>
    <col min="2" max="2" width="17.28515625" style="235" customWidth="1"/>
    <col min="3" max="3" width="22.140625" style="235" customWidth="1"/>
    <col min="4" max="4" width="16.7109375" style="235" customWidth="1"/>
    <col min="5" max="5" width="13.140625" style="235" customWidth="1"/>
    <col min="6" max="16384" width="8" style="235"/>
  </cols>
  <sheetData>
    <row r="1" spans="1:5" ht="14.25" customHeight="1">
      <c r="A1" s="232" t="s">
        <v>410</v>
      </c>
      <c r="B1" s="439" t="s">
        <v>411</v>
      </c>
      <c r="C1" s="439"/>
      <c r="D1" s="443"/>
      <c r="E1" s="443"/>
    </row>
    <row r="2" spans="1:5" ht="14.25" customHeight="1">
      <c r="A2" s="236" t="s">
        <v>330</v>
      </c>
      <c r="B2" s="441" t="s">
        <v>331</v>
      </c>
      <c r="C2" s="441"/>
      <c r="D2" s="238">
        <v>2.5</v>
      </c>
      <c r="E2" s="239" t="s">
        <v>371</v>
      </c>
    </row>
    <row r="3" spans="1:5" ht="14.25" customHeight="1">
      <c r="A3" s="236" t="s">
        <v>402</v>
      </c>
      <c r="B3" s="441" t="s">
        <v>403</v>
      </c>
      <c r="C3" s="441"/>
      <c r="D3" s="238">
        <v>3</v>
      </c>
      <c r="E3" s="239" t="s">
        <v>399</v>
      </c>
    </row>
    <row r="4" spans="1:5" ht="14.25" customHeight="1">
      <c r="A4" s="236" t="s">
        <v>372</v>
      </c>
      <c r="B4" s="441" t="s">
        <v>373</v>
      </c>
      <c r="C4" s="441"/>
      <c r="D4" s="238">
        <v>0.3</v>
      </c>
      <c r="E4" s="239" t="s">
        <v>365</v>
      </c>
    </row>
    <row r="5" spans="1:5" ht="14.25" customHeight="1">
      <c r="A5" s="236" t="s">
        <v>374</v>
      </c>
      <c r="B5" s="441" t="s">
        <v>375</v>
      </c>
      <c r="C5" s="441"/>
      <c r="D5" s="238">
        <v>1</v>
      </c>
      <c r="E5" s="239" t="s">
        <v>365</v>
      </c>
    </row>
    <row r="6" spans="1:5" ht="14.25" customHeight="1">
      <c r="A6" s="236" t="s">
        <v>324</v>
      </c>
      <c r="B6" s="441" t="s">
        <v>325</v>
      </c>
      <c r="C6" s="441"/>
      <c r="D6" s="238">
        <v>18.670000000000002</v>
      </c>
      <c r="E6" s="239" t="s">
        <v>317</v>
      </c>
    </row>
    <row r="7" spans="1:5" ht="16.350000000000001" customHeight="1">
      <c r="A7" s="236" t="s">
        <v>326</v>
      </c>
      <c r="B7" s="441" t="s">
        <v>327</v>
      </c>
      <c r="C7" s="441"/>
      <c r="D7" s="238">
        <v>11.67</v>
      </c>
      <c r="E7" s="239" t="s">
        <v>317</v>
      </c>
    </row>
    <row r="8" spans="1:5" ht="16.5" customHeight="1">
      <c r="A8" s="232" t="s">
        <v>412</v>
      </c>
      <c r="B8" s="439" t="s">
        <v>413</v>
      </c>
      <c r="C8" s="439"/>
      <c r="D8" s="240"/>
      <c r="E8" s="240"/>
    </row>
    <row r="9" spans="1:5" ht="14.25" customHeight="1">
      <c r="A9" s="236" t="s">
        <v>330</v>
      </c>
      <c r="B9" s="441" t="s">
        <v>331</v>
      </c>
      <c r="C9" s="441"/>
      <c r="D9" s="238">
        <v>2.75</v>
      </c>
      <c r="E9" s="239" t="s">
        <v>371</v>
      </c>
    </row>
    <row r="10" spans="1:5" ht="14.25" customHeight="1">
      <c r="A10" s="236" t="s">
        <v>402</v>
      </c>
      <c r="B10" s="441" t="s">
        <v>403</v>
      </c>
      <c r="C10" s="441"/>
      <c r="D10" s="238">
        <v>2</v>
      </c>
      <c r="E10" s="239" t="s">
        <v>399</v>
      </c>
    </row>
    <row r="11" spans="1:5" ht="14.25" customHeight="1">
      <c r="A11" s="236" t="s">
        <v>372</v>
      </c>
      <c r="B11" s="441" t="s">
        <v>373</v>
      </c>
      <c r="C11" s="441"/>
      <c r="D11" s="238">
        <v>0.3</v>
      </c>
      <c r="E11" s="239" t="s">
        <v>365</v>
      </c>
    </row>
    <row r="12" spans="1:5" ht="14.25" customHeight="1">
      <c r="A12" s="236" t="s">
        <v>374</v>
      </c>
      <c r="B12" s="441" t="s">
        <v>375</v>
      </c>
      <c r="C12" s="441"/>
      <c r="D12" s="238">
        <v>1</v>
      </c>
      <c r="E12" s="239" t="s">
        <v>365</v>
      </c>
    </row>
    <row r="13" spans="1:5" ht="14.25" customHeight="1">
      <c r="A13" s="236" t="s">
        <v>324</v>
      </c>
      <c r="B13" s="441" t="s">
        <v>325</v>
      </c>
      <c r="C13" s="441"/>
      <c r="D13" s="238">
        <v>16</v>
      </c>
      <c r="E13" s="239" t="s">
        <v>317</v>
      </c>
    </row>
    <row r="14" spans="1:5" ht="16.350000000000001" customHeight="1">
      <c r="A14" s="236" t="s">
        <v>326</v>
      </c>
      <c r="B14" s="441" t="s">
        <v>327</v>
      </c>
      <c r="C14" s="441"/>
      <c r="D14" s="238">
        <v>10</v>
      </c>
      <c r="E14" s="239" t="s">
        <v>317</v>
      </c>
    </row>
    <row r="15" spans="1:5" ht="16.5" customHeight="1">
      <c r="A15" s="232" t="s">
        <v>414</v>
      </c>
      <c r="B15" s="439" t="s">
        <v>415</v>
      </c>
      <c r="C15" s="439"/>
      <c r="D15" s="240"/>
      <c r="E15" s="240"/>
    </row>
    <row r="16" spans="1:5" ht="14.25" customHeight="1">
      <c r="A16" s="236" t="s">
        <v>330</v>
      </c>
      <c r="B16" s="441" t="s">
        <v>331</v>
      </c>
      <c r="C16" s="441"/>
      <c r="D16" s="238">
        <v>4.58</v>
      </c>
      <c r="E16" s="239" t="s">
        <v>371</v>
      </c>
    </row>
    <row r="17" spans="1:5" ht="14.25" customHeight="1">
      <c r="A17" s="236" t="s">
        <v>402</v>
      </c>
      <c r="B17" s="441" t="s">
        <v>403</v>
      </c>
      <c r="C17" s="441"/>
      <c r="D17" s="238">
        <v>7.39</v>
      </c>
      <c r="E17" s="239" t="s">
        <v>399</v>
      </c>
    </row>
    <row r="18" spans="1:5" ht="14.25" customHeight="1">
      <c r="A18" s="236" t="s">
        <v>400</v>
      </c>
      <c r="B18" s="441" t="s">
        <v>401</v>
      </c>
      <c r="C18" s="441"/>
      <c r="D18" s="238">
        <v>1.33</v>
      </c>
      <c r="E18" s="239" t="s">
        <v>399</v>
      </c>
    </row>
    <row r="19" spans="1:5" ht="14.25" customHeight="1">
      <c r="A19" s="236" t="s">
        <v>372</v>
      </c>
      <c r="B19" s="441" t="s">
        <v>373</v>
      </c>
      <c r="C19" s="441"/>
      <c r="D19" s="238">
        <v>0.3</v>
      </c>
      <c r="E19" s="239" t="s">
        <v>365</v>
      </c>
    </row>
    <row r="20" spans="1:5" ht="14.25" customHeight="1">
      <c r="A20" s="236" t="s">
        <v>374</v>
      </c>
      <c r="B20" s="441" t="s">
        <v>375</v>
      </c>
      <c r="C20" s="441"/>
      <c r="D20" s="238">
        <v>1.7</v>
      </c>
      <c r="E20" s="239" t="s">
        <v>365</v>
      </c>
    </row>
    <row r="21" spans="1:5" ht="14.25" customHeight="1">
      <c r="A21" s="236" t="s">
        <v>324</v>
      </c>
      <c r="B21" s="441" t="s">
        <v>325</v>
      </c>
      <c r="C21" s="441"/>
      <c r="D21" s="238">
        <v>29.33</v>
      </c>
      <c r="E21" s="239" t="s">
        <v>317</v>
      </c>
    </row>
    <row r="22" spans="1:5" ht="16.350000000000001" customHeight="1">
      <c r="A22" s="236" t="s">
        <v>326</v>
      </c>
      <c r="B22" s="441" t="s">
        <v>327</v>
      </c>
      <c r="C22" s="441"/>
      <c r="D22" s="238">
        <v>18.329999999999998</v>
      </c>
      <c r="E22" s="239" t="s">
        <v>317</v>
      </c>
    </row>
    <row r="23" spans="1:5" ht="16.5" customHeight="1">
      <c r="A23" s="232" t="s">
        <v>416</v>
      </c>
      <c r="B23" s="439" t="s">
        <v>417</v>
      </c>
      <c r="C23" s="439"/>
      <c r="D23" s="240"/>
      <c r="E23" s="240"/>
    </row>
    <row r="24" spans="1:5" ht="14.25" customHeight="1">
      <c r="A24" s="236" t="s">
        <v>330</v>
      </c>
      <c r="B24" s="441" t="s">
        <v>331</v>
      </c>
      <c r="C24" s="441"/>
      <c r="D24" s="238">
        <v>5.5</v>
      </c>
      <c r="E24" s="239" t="s">
        <v>371</v>
      </c>
    </row>
    <row r="25" spans="1:5" ht="14.25" customHeight="1">
      <c r="A25" s="236" t="s">
        <v>397</v>
      </c>
      <c r="B25" s="441" t="s">
        <v>398</v>
      </c>
      <c r="C25" s="441"/>
      <c r="D25" s="238">
        <v>10.19</v>
      </c>
      <c r="E25" s="239" t="s">
        <v>399</v>
      </c>
    </row>
    <row r="26" spans="1:5" ht="14.25" customHeight="1">
      <c r="A26" s="236" t="s">
        <v>400</v>
      </c>
      <c r="B26" s="441" t="s">
        <v>401</v>
      </c>
      <c r="C26" s="441"/>
      <c r="D26" s="238">
        <v>4</v>
      </c>
      <c r="E26" s="239" t="s">
        <v>399</v>
      </c>
    </row>
    <row r="27" spans="1:5" ht="14.25" customHeight="1">
      <c r="A27" s="236" t="s">
        <v>372</v>
      </c>
      <c r="B27" s="441" t="s">
        <v>373</v>
      </c>
      <c r="C27" s="441"/>
      <c r="D27" s="238">
        <v>0.3</v>
      </c>
      <c r="E27" s="239" t="s">
        <v>365</v>
      </c>
    </row>
    <row r="28" spans="1:5" ht="14.25" customHeight="1">
      <c r="A28" s="236" t="s">
        <v>374</v>
      </c>
      <c r="B28" s="441" t="s">
        <v>375</v>
      </c>
      <c r="C28" s="441"/>
      <c r="D28" s="238">
        <v>1.7</v>
      </c>
      <c r="E28" s="239" t="s">
        <v>365</v>
      </c>
    </row>
    <row r="29" spans="1:5" ht="14.25" customHeight="1">
      <c r="A29" s="236" t="s">
        <v>324</v>
      </c>
      <c r="B29" s="441" t="s">
        <v>325</v>
      </c>
      <c r="C29" s="441"/>
      <c r="D29" s="238">
        <v>36</v>
      </c>
      <c r="E29" s="239" t="s">
        <v>317</v>
      </c>
    </row>
    <row r="30" spans="1:5" ht="16.350000000000001" customHeight="1">
      <c r="A30" s="236" t="s">
        <v>326</v>
      </c>
      <c r="B30" s="441" t="s">
        <v>327</v>
      </c>
      <c r="C30" s="441"/>
      <c r="D30" s="238">
        <v>22.5</v>
      </c>
      <c r="E30" s="239" t="s">
        <v>317</v>
      </c>
    </row>
    <row r="31" spans="1:5" ht="16.5" customHeight="1">
      <c r="A31" s="232" t="s">
        <v>418</v>
      </c>
      <c r="B31" s="439" t="s">
        <v>419</v>
      </c>
      <c r="C31" s="439"/>
      <c r="D31" s="240"/>
      <c r="E31" s="240"/>
    </row>
    <row r="32" spans="1:5" ht="14.25" customHeight="1">
      <c r="A32" s="236" t="s">
        <v>330</v>
      </c>
      <c r="B32" s="441" t="s">
        <v>331</v>
      </c>
      <c r="C32" s="441"/>
      <c r="D32" s="238">
        <v>2.75</v>
      </c>
      <c r="E32" s="239" t="s">
        <v>371</v>
      </c>
    </row>
    <row r="33" spans="1:5" ht="14.25" customHeight="1">
      <c r="A33" s="236" t="s">
        <v>397</v>
      </c>
      <c r="B33" s="441" t="s">
        <v>398</v>
      </c>
      <c r="C33" s="441"/>
      <c r="D33" s="238">
        <v>2.6</v>
      </c>
      <c r="E33" s="239" t="s">
        <v>399</v>
      </c>
    </row>
    <row r="34" spans="1:5" ht="14.25" customHeight="1">
      <c r="A34" s="236" t="s">
        <v>372</v>
      </c>
      <c r="B34" s="441" t="s">
        <v>373</v>
      </c>
      <c r="C34" s="441"/>
      <c r="D34" s="238">
        <v>0.3</v>
      </c>
      <c r="E34" s="239" t="s">
        <v>365</v>
      </c>
    </row>
    <row r="35" spans="1:5" ht="14.25" customHeight="1">
      <c r="A35" s="236" t="s">
        <v>374</v>
      </c>
      <c r="B35" s="441" t="s">
        <v>375</v>
      </c>
      <c r="C35" s="441"/>
      <c r="D35" s="238">
        <v>1.4</v>
      </c>
      <c r="E35" s="239" t="s">
        <v>365</v>
      </c>
    </row>
    <row r="36" spans="1:5" ht="14.25" customHeight="1">
      <c r="A36" s="236" t="s">
        <v>324</v>
      </c>
      <c r="B36" s="441" t="s">
        <v>325</v>
      </c>
      <c r="C36" s="441"/>
      <c r="D36" s="238">
        <v>20</v>
      </c>
      <c r="E36" s="239" t="s">
        <v>317</v>
      </c>
    </row>
    <row r="37" spans="1:5" ht="16.350000000000001" customHeight="1">
      <c r="A37" s="236" t="s">
        <v>326</v>
      </c>
      <c r="B37" s="441" t="s">
        <v>327</v>
      </c>
      <c r="C37" s="441"/>
      <c r="D37" s="238">
        <v>12.5</v>
      </c>
      <c r="E37" s="239" t="s">
        <v>317</v>
      </c>
    </row>
    <row r="38" spans="1:5" ht="16.5" customHeight="1">
      <c r="A38" s="232" t="s">
        <v>420</v>
      </c>
      <c r="B38" s="439" t="s">
        <v>421</v>
      </c>
      <c r="C38" s="439"/>
      <c r="D38" s="240"/>
      <c r="E38" s="240"/>
    </row>
    <row r="39" spans="1:5" ht="14.25" customHeight="1">
      <c r="A39" s="236" t="s">
        <v>330</v>
      </c>
      <c r="B39" s="441" t="s">
        <v>331</v>
      </c>
      <c r="C39" s="441"/>
      <c r="D39" s="238">
        <v>2.75</v>
      </c>
      <c r="E39" s="239" t="s">
        <v>371</v>
      </c>
    </row>
    <row r="40" spans="1:5" ht="14.25" customHeight="1">
      <c r="A40" s="236" t="s">
        <v>397</v>
      </c>
      <c r="B40" s="441" t="s">
        <v>398</v>
      </c>
      <c r="C40" s="441"/>
      <c r="D40" s="238">
        <v>2.44</v>
      </c>
      <c r="E40" s="239" t="s">
        <v>399</v>
      </c>
    </row>
    <row r="41" spans="1:5" ht="14.25" customHeight="1">
      <c r="A41" s="236" t="s">
        <v>400</v>
      </c>
      <c r="B41" s="441" t="s">
        <v>401</v>
      </c>
      <c r="C41" s="441"/>
      <c r="D41" s="238">
        <v>2</v>
      </c>
      <c r="E41" s="239" t="s">
        <v>399</v>
      </c>
    </row>
    <row r="42" spans="1:5" ht="14.25" customHeight="1">
      <c r="A42" s="236" t="s">
        <v>372</v>
      </c>
      <c r="B42" s="441" t="s">
        <v>373</v>
      </c>
      <c r="C42" s="441"/>
      <c r="D42" s="238">
        <v>0.3</v>
      </c>
      <c r="E42" s="239" t="s">
        <v>365</v>
      </c>
    </row>
    <row r="43" spans="1:5" ht="14.25" customHeight="1">
      <c r="A43" s="236" t="s">
        <v>374</v>
      </c>
      <c r="B43" s="441" t="s">
        <v>375</v>
      </c>
      <c r="C43" s="441"/>
      <c r="D43" s="238">
        <v>1.5</v>
      </c>
      <c r="E43" s="239" t="s">
        <v>365</v>
      </c>
    </row>
    <row r="44" spans="1:5" ht="14.25" customHeight="1">
      <c r="A44" s="236" t="s">
        <v>324</v>
      </c>
      <c r="B44" s="441" t="s">
        <v>325</v>
      </c>
      <c r="C44" s="441"/>
      <c r="D44" s="238">
        <v>20</v>
      </c>
      <c r="E44" s="239" t="s">
        <v>317</v>
      </c>
    </row>
    <row r="45" spans="1:5" ht="16.350000000000001" customHeight="1">
      <c r="A45" s="236" t="s">
        <v>326</v>
      </c>
      <c r="B45" s="441" t="s">
        <v>327</v>
      </c>
      <c r="C45" s="441"/>
      <c r="D45" s="238">
        <v>12.5</v>
      </c>
      <c r="E45" s="239" t="s">
        <v>317</v>
      </c>
    </row>
    <row r="46" spans="1:5" ht="16.5" customHeight="1">
      <c r="A46" s="232" t="s">
        <v>422</v>
      </c>
      <c r="B46" s="439" t="s">
        <v>423</v>
      </c>
      <c r="C46" s="439"/>
      <c r="D46" s="240"/>
      <c r="E46" s="240"/>
    </row>
    <row r="47" spans="1:5" ht="14.25" customHeight="1">
      <c r="A47" s="236" t="s">
        <v>324</v>
      </c>
      <c r="B47" s="441" t="s">
        <v>325</v>
      </c>
      <c r="C47" s="441"/>
      <c r="D47" s="238">
        <v>3.3000000000000002E-2</v>
      </c>
      <c r="E47" s="239" t="s">
        <v>424</v>
      </c>
    </row>
    <row r="48" spans="1:5" ht="16.350000000000001" customHeight="1">
      <c r="A48" s="236" t="s">
        <v>326</v>
      </c>
      <c r="B48" s="441" t="s">
        <v>327</v>
      </c>
      <c r="C48" s="441"/>
      <c r="D48" s="238">
        <v>6.7000000000000004E-2</v>
      </c>
      <c r="E48" s="239" t="s">
        <v>424</v>
      </c>
    </row>
    <row r="49" spans="1:5" ht="16.5" customHeight="1">
      <c r="A49" s="232" t="s">
        <v>425</v>
      </c>
      <c r="B49" s="439" t="s">
        <v>426</v>
      </c>
      <c r="C49" s="439"/>
      <c r="D49" s="240"/>
      <c r="E49" s="240"/>
    </row>
    <row r="50" spans="1:5" ht="14.25" customHeight="1">
      <c r="A50" s="236" t="s">
        <v>324</v>
      </c>
      <c r="B50" s="441" t="s">
        <v>325</v>
      </c>
      <c r="C50" s="441"/>
      <c r="D50" s="238">
        <v>1.6</v>
      </c>
      <c r="E50" s="239" t="s">
        <v>312</v>
      </c>
    </row>
    <row r="51" spans="1:5" ht="14.25" customHeight="1">
      <c r="A51" s="236" t="s">
        <v>326</v>
      </c>
      <c r="B51" s="441" t="s">
        <v>327</v>
      </c>
      <c r="C51" s="441"/>
      <c r="D51" s="238">
        <v>1</v>
      </c>
      <c r="E51" s="239" t="s">
        <v>312</v>
      </c>
    </row>
    <row r="52" spans="1:5" ht="27" customHeight="1">
      <c r="A52" s="246" t="s">
        <v>427</v>
      </c>
      <c r="B52" s="442" t="s">
        <v>428</v>
      </c>
      <c r="C52" s="442"/>
      <c r="D52" s="442"/>
      <c r="E52" s="442"/>
    </row>
    <row r="53" spans="1:5" ht="14.25" customHeight="1">
      <c r="A53" s="236" t="s">
        <v>324</v>
      </c>
      <c r="B53" s="237" t="s">
        <v>325</v>
      </c>
      <c r="C53" s="234"/>
      <c r="D53" s="238">
        <v>1.5</v>
      </c>
      <c r="E53" s="239" t="s">
        <v>317</v>
      </c>
    </row>
    <row r="54" spans="1:5" ht="16.350000000000001" customHeight="1">
      <c r="A54" s="236" t="s">
        <v>326</v>
      </c>
      <c r="B54" s="237" t="s">
        <v>327</v>
      </c>
      <c r="C54" s="240"/>
      <c r="D54" s="238">
        <v>7</v>
      </c>
      <c r="E54" s="239" t="s">
        <v>317</v>
      </c>
    </row>
    <row r="55" spans="1:5" ht="16.5" customHeight="1">
      <c r="A55" s="232" t="s">
        <v>429</v>
      </c>
      <c r="B55" s="233" t="s">
        <v>430</v>
      </c>
      <c r="C55" s="232" t="s">
        <v>431</v>
      </c>
      <c r="D55" s="240"/>
      <c r="E55" s="240"/>
    </row>
    <row r="56" spans="1:5" ht="14.25" customHeight="1">
      <c r="A56" s="236" t="s">
        <v>324</v>
      </c>
      <c r="B56" s="237" t="s">
        <v>325</v>
      </c>
      <c r="C56" s="234"/>
      <c r="D56" s="238">
        <v>0.75</v>
      </c>
      <c r="E56" s="239" t="s">
        <v>317</v>
      </c>
    </row>
    <row r="57" spans="1:5" ht="14.25" customHeight="1">
      <c r="A57" s="236" t="s">
        <v>326</v>
      </c>
      <c r="B57" s="237" t="s">
        <v>327</v>
      </c>
      <c r="C57" s="234"/>
      <c r="D57" s="238">
        <v>2</v>
      </c>
      <c r="E57" s="239" t="s">
        <v>317</v>
      </c>
    </row>
  </sheetData>
  <mergeCells count="53">
    <mergeCell ref="B48:C48"/>
    <mergeCell ref="B49:C49"/>
    <mergeCell ref="B50:C50"/>
    <mergeCell ref="B51:C51"/>
    <mergeCell ref="B52:E52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C1"/>
    <mergeCell ref="D1:E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4"/>
  <sheetViews>
    <sheetView workbookViewId="0">
      <selection activeCell="C16" sqref="C16"/>
    </sheetView>
  </sheetViews>
  <sheetFormatPr defaultColWidth="8" defaultRowHeight="12.75"/>
  <cols>
    <col min="1" max="1" width="9.85546875" style="235" customWidth="1"/>
    <col min="2" max="2" width="39.42578125" style="235" customWidth="1"/>
    <col min="3" max="3" width="16.7109375" style="235" customWidth="1"/>
    <col min="4" max="4" width="13.140625" style="235" customWidth="1"/>
    <col min="5" max="16384" width="8" style="235"/>
  </cols>
  <sheetData>
    <row r="1" spans="1:4" ht="14.25" customHeight="1">
      <c r="A1" s="232" t="s">
        <v>432</v>
      </c>
      <c r="B1" s="233" t="s">
        <v>433</v>
      </c>
      <c r="C1" s="443"/>
      <c r="D1" s="443"/>
    </row>
    <row r="2" spans="1:4" ht="14.25" customHeight="1">
      <c r="A2" s="236" t="s">
        <v>324</v>
      </c>
      <c r="B2" s="237" t="s">
        <v>325</v>
      </c>
      <c r="C2" s="238">
        <v>0.7</v>
      </c>
      <c r="D2" s="239" t="s">
        <v>317</v>
      </c>
    </row>
    <row r="3" spans="1:4" ht="16.350000000000001" customHeight="1">
      <c r="A3" s="236" t="s">
        <v>326</v>
      </c>
      <c r="B3" s="237" t="s">
        <v>327</v>
      </c>
      <c r="C3" s="238">
        <v>3.4</v>
      </c>
      <c r="D3" s="239" t="s">
        <v>317</v>
      </c>
    </row>
    <row r="4" spans="1:4" ht="33.75" customHeight="1">
      <c r="A4" s="241" t="s">
        <v>434</v>
      </c>
      <c r="B4" s="242" t="s">
        <v>435</v>
      </c>
      <c r="C4" s="243">
        <v>0.2</v>
      </c>
      <c r="D4" s="244" t="s">
        <v>312</v>
      </c>
    </row>
    <row r="5" spans="1:4" ht="16.5" customHeight="1">
      <c r="A5" s="232" t="s">
        <v>436</v>
      </c>
      <c r="B5" s="233" t="s">
        <v>437</v>
      </c>
      <c r="C5" s="240"/>
      <c r="D5" s="240"/>
    </row>
    <row r="6" spans="1:4" ht="14.25" customHeight="1">
      <c r="A6" s="236" t="s">
        <v>438</v>
      </c>
      <c r="B6" s="237" t="s">
        <v>439</v>
      </c>
      <c r="C6" s="238">
        <v>19</v>
      </c>
      <c r="D6" s="239" t="s">
        <v>365</v>
      </c>
    </row>
    <row r="7" spans="1:4" ht="14.25" customHeight="1">
      <c r="A7" s="236" t="s">
        <v>324</v>
      </c>
      <c r="B7" s="237" t="s">
        <v>325</v>
      </c>
      <c r="C7" s="238">
        <v>2.65</v>
      </c>
      <c r="D7" s="239" t="s">
        <v>317</v>
      </c>
    </row>
    <row r="8" spans="1:4" ht="16.350000000000001" customHeight="1">
      <c r="A8" s="236" t="s">
        <v>326</v>
      </c>
      <c r="B8" s="237" t="s">
        <v>327</v>
      </c>
      <c r="C8" s="238">
        <v>0</v>
      </c>
      <c r="D8" s="239" t="s">
        <v>317</v>
      </c>
    </row>
    <row r="9" spans="1:4" ht="16.5" customHeight="1">
      <c r="A9" s="232" t="s">
        <v>440</v>
      </c>
      <c r="B9" s="233" t="s">
        <v>441</v>
      </c>
      <c r="C9" s="240"/>
      <c r="D9" s="240"/>
    </row>
    <row r="10" spans="1:4" ht="14.25" customHeight="1">
      <c r="A10" s="236" t="s">
        <v>347</v>
      </c>
      <c r="B10" s="237" t="s">
        <v>348</v>
      </c>
      <c r="C10" s="238">
        <v>250</v>
      </c>
      <c r="D10" s="239" t="s">
        <v>365</v>
      </c>
    </row>
    <row r="11" spans="1:4" ht="14.25" customHeight="1">
      <c r="A11" s="236" t="s">
        <v>353</v>
      </c>
      <c r="B11" s="237" t="s">
        <v>354</v>
      </c>
      <c r="C11" s="238">
        <v>0.8</v>
      </c>
      <c r="D11" s="239" t="s">
        <v>366</v>
      </c>
    </row>
    <row r="12" spans="1:4" ht="14.25" customHeight="1">
      <c r="A12" s="236" t="s">
        <v>350</v>
      </c>
      <c r="B12" s="237" t="s">
        <v>351</v>
      </c>
      <c r="C12" s="238">
        <v>0.6</v>
      </c>
      <c r="D12" s="239" t="s">
        <v>366</v>
      </c>
    </row>
    <row r="13" spans="1:4" ht="14.25" customHeight="1">
      <c r="A13" s="236" t="s">
        <v>324</v>
      </c>
      <c r="B13" s="237" t="s">
        <v>325</v>
      </c>
      <c r="C13" s="238">
        <v>1.86</v>
      </c>
      <c r="D13" s="239" t="s">
        <v>317</v>
      </c>
    </row>
    <row r="14" spans="1:4" ht="16.350000000000001" customHeight="1">
      <c r="A14" s="236" t="s">
        <v>326</v>
      </c>
      <c r="B14" s="237" t="s">
        <v>327</v>
      </c>
      <c r="C14" s="238">
        <v>4.34</v>
      </c>
      <c r="D14" s="239" t="s">
        <v>317</v>
      </c>
    </row>
    <row r="15" spans="1:4" ht="16.5" customHeight="1">
      <c r="A15" s="232" t="s">
        <v>442</v>
      </c>
      <c r="B15" s="233" t="s">
        <v>443</v>
      </c>
      <c r="C15" s="240"/>
      <c r="D15" s="240"/>
    </row>
    <row r="16" spans="1:4" ht="14.25" customHeight="1">
      <c r="A16" s="236" t="s">
        <v>372</v>
      </c>
      <c r="B16" s="237" t="s">
        <v>373</v>
      </c>
      <c r="C16" s="238">
        <v>0.3</v>
      </c>
      <c r="D16" s="239" t="s">
        <v>365</v>
      </c>
    </row>
    <row r="17" spans="1:4" ht="14.25" customHeight="1">
      <c r="A17" s="236" t="s">
        <v>384</v>
      </c>
      <c r="B17" s="237" t="s">
        <v>385</v>
      </c>
      <c r="C17" s="238">
        <v>17</v>
      </c>
      <c r="D17" s="239" t="s">
        <v>365</v>
      </c>
    </row>
    <row r="18" spans="1:4" ht="14.25" customHeight="1">
      <c r="A18" s="236" t="s">
        <v>324</v>
      </c>
      <c r="B18" s="237" t="s">
        <v>325</v>
      </c>
      <c r="C18" s="238">
        <v>2.6</v>
      </c>
      <c r="D18" s="239" t="s">
        <v>317</v>
      </c>
    </row>
    <row r="19" spans="1:4" ht="16.350000000000001" customHeight="1">
      <c r="A19" s="236" t="s">
        <v>326</v>
      </c>
      <c r="B19" s="237" t="s">
        <v>327</v>
      </c>
      <c r="C19" s="238">
        <v>0</v>
      </c>
      <c r="D19" s="239" t="s">
        <v>317</v>
      </c>
    </row>
    <row r="20" spans="1:4" ht="16.5" customHeight="1">
      <c r="A20" s="232" t="s">
        <v>444</v>
      </c>
      <c r="B20" s="233" t="s">
        <v>445</v>
      </c>
      <c r="C20" s="240"/>
      <c r="D20" s="240"/>
    </row>
    <row r="21" spans="1:4" ht="14.25" customHeight="1">
      <c r="A21" s="236" t="s">
        <v>347</v>
      </c>
      <c r="B21" s="237" t="s">
        <v>348</v>
      </c>
      <c r="C21" s="238">
        <v>300</v>
      </c>
      <c r="D21" s="239" t="s">
        <v>365</v>
      </c>
    </row>
    <row r="22" spans="1:4" ht="14.25" customHeight="1">
      <c r="A22" s="236" t="s">
        <v>353</v>
      </c>
      <c r="B22" s="237" t="s">
        <v>354</v>
      </c>
      <c r="C22" s="238">
        <v>0.9</v>
      </c>
      <c r="D22" s="239" t="s">
        <v>366</v>
      </c>
    </row>
    <row r="23" spans="1:4" ht="14.25" customHeight="1">
      <c r="A23" s="236" t="s">
        <v>350</v>
      </c>
      <c r="B23" s="237" t="s">
        <v>351</v>
      </c>
      <c r="C23" s="238">
        <v>0.5</v>
      </c>
      <c r="D23" s="239" t="s">
        <v>366</v>
      </c>
    </row>
    <row r="24" spans="1:4" ht="14.25" customHeight="1">
      <c r="A24" s="236" t="s">
        <v>324</v>
      </c>
      <c r="B24" s="237" t="s">
        <v>325</v>
      </c>
      <c r="C24" s="238">
        <v>1.83</v>
      </c>
      <c r="D24" s="239" t="s">
        <v>317</v>
      </c>
    </row>
    <row r="25" spans="1:4" ht="16.350000000000001" customHeight="1">
      <c r="A25" s="236" t="s">
        <v>326</v>
      </c>
      <c r="B25" s="237" t="s">
        <v>327</v>
      </c>
      <c r="C25" s="238">
        <v>4.26</v>
      </c>
      <c r="D25" s="239" t="s">
        <v>317</v>
      </c>
    </row>
    <row r="26" spans="1:4" ht="16.5" customHeight="1">
      <c r="A26" s="232" t="s">
        <v>446</v>
      </c>
      <c r="B26" s="233" t="s">
        <v>447</v>
      </c>
      <c r="C26" s="240"/>
      <c r="D26" s="240"/>
    </row>
    <row r="27" spans="1:4" ht="14.25" customHeight="1">
      <c r="A27" s="236" t="s">
        <v>372</v>
      </c>
      <c r="B27" s="237" t="s">
        <v>373</v>
      </c>
      <c r="C27" s="238">
        <v>0.3</v>
      </c>
      <c r="D27" s="239" t="s">
        <v>365</v>
      </c>
    </row>
    <row r="28" spans="1:4" ht="14.25" customHeight="1">
      <c r="A28" s="236" t="s">
        <v>384</v>
      </c>
      <c r="B28" s="237" t="s">
        <v>385</v>
      </c>
      <c r="C28" s="238">
        <v>75</v>
      </c>
      <c r="D28" s="239" t="s">
        <v>365</v>
      </c>
    </row>
    <row r="29" spans="1:4" ht="16.350000000000001" customHeight="1">
      <c r="A29" s="236" t="s">
        <v>324</v>
      </c>
      <c r="B29" s="237" t="s">
        <v>325</v>
      </c>
      <c r="C29" s="238">
        <v>14.39</v>
      </c>
      <c r="D29" s="239" t="s">
        <v>317</v>
      </c>
    </row>
    <row r="30" spans="1:4" ht="16.5" customHeight="1">
      <c r="A30" s="232" t="s">
        <v>448</v>
      </c>
      <c r="B30" s="233" t="s">
        <v>449</v>
      </c>
      <c r="C30" s="240"/>
      <c r="D30" s="240"/>
    </row>
    <row r="31" spans="1:4" ht="14.25" customHeight="1">
      <c r="A31" s="236" t="s">
        <v>372</v>
      </c>
      <c r="B31" s="237" t="s">
        <v>373</v>
      </c>
      <c r="C31" s="238">
        <v>0.2</v>
      </c>
      <c r="D31" s="239" t="s">
        <v>365</v>
      </c>
    </row>
    <row r="32" spans="1:4" ht="14.25" customHeight="1">
      <c r="A32" s="236" t="s">
        <v>374</v>
      </c>
      <c r="B32" s="237" t="s">
        <v>375</v>
      </c>
      <c r="C32" s="238">
        <v>1</v>
      </c>
      <c r="D32" s="239" t="s">
        <v>365</v>
      </c>
    </row>
    <row r="33" spans="1:4" ht="14.25" customHeight="1">
      <c r="A33" s="236" t="s">
        <v>330</v>
      </c>
      <c r="B33" s="237" t="s">
        <v>331</v>
      </c>
      <c r="C33" s="238">
        <v>2.75</v>
      </c>
      <c r="D33" s="239" t="s">
        <v>371</v>
      </c>
    </row>
    <row r="34" spans="1:4" ht="14.25" customHeight="1">
      <c r="A34" s="236" t="s">
        <v>450</v>
      </c>
      <c r="B34" s="237" t="s">
        <v>451</v>
      </c>
      <c r="C34" s="238">
        <v>2.0499999999999998</v>
      </c>
      <c r="D34" s="239" t="s">
        <v>399</v>
      </c>
    </row>
    <row r="35" spans="1:4" ht="14.25" customHeight="1">
      <c r="A35" s="236" t="s">
        <v>324</v>
      </c>
      <c r="B35" s="237" t="s">
        <v>325</v>
      </c>
      <c r="C35" s="238">
        <v>12.79</v>
      </c>
      <c r="D35" s="239" t="s">
        <v>317</v>
      </c>
    </row>
    <row r="36" spans="1:4" ht="16.350000000000001" customHeight="1">
      <c r="A36" s="236" t="s">
        <v>326</v>
      </c>
      <c r="B36" s="237" t="s">
        <v>327</v>
      </c>
      <c r="C36" s="238">
        <v>3.44</v>
      </c>
      <c r="D36" s="239" t="s">
        <v>317</v>
      </c>
    </row>
    <row r="37" spans="1:4" ht="16.5" customHeight="1">
      <c r="A37" s="232" t="s">
        <v>452</v>
      </c>
      <c r="B37" s="233" t="s">
        <v>453</v>
      </c>
      <c r="C37" s="240"/>
      <c r="D37" s="240"/>
    </row>
    <row r="38" spans="1:4" ht="14.25" customHeight="1">
      <c r="A38" s="236" t="s">
        <v>347</v>
      </c>
      <c r="B38" s="237" t="s">
        <v>348</v>
      </c>
      <c r="C38" s="238">
        <v>250</v>
      </c>
      <c r="D38" s="239" t="s">
        <v>365</v>
      </c>
    </row>
    <row r="39" spans="1:4" ht="14.25" customHeight="1">
      <c r="A39" s="236" t="s">
        <v>353</v>
      </c>
      <c r="B39" s="237" t="s">
        <v>354</v>
      </c>
      <c r="C39" s="238">
        <v>0.8</v>
      </c>
      <c r="D39" s="239" t="s">
        <v>366</v>
      </c>
    </row>
    <row r="40" spans="1:4" ht="14.25" customHeight="1">
      <c r="A40" s="236" t="s">
        <v>350</v>
      </c>
      <c r="B40" s="237" t="s">
        <v>351</v>
      </c>
      <c r="C40" s="238">
        <v>0.6</v>
      </c>
      <c r="D40" s="239" t="s">
        <v>366</v>
      </c>
    </row>
    <row r="41" spans="1:4" ht="14.25" customHeight="1">
      <c r="A41" s="236" t="s">
        <v>324</v>
      </c>
      <c r="B41" s="237" t="s">
        <v>325</v>
      </c>
      <c r="C41" s="238">
        <v>0.98</v>
      </c>
      <c r="D41" s="239" t="s">
        <v>317</v>
      </c>
    </row>
    <row r="42" spans="1:4" ht="16.350000000000001" customHeight="1">
      <c r="A42" s="236" t="s">
        <v>326</v>
      </c>
      <c r="B42" s="237" t="s">
        <v>327</v>
      </c>
      <c r="C42" s="238">
        <v>3.67</v>
      </c>
      <c r="D42" s="239" t="s">
        <v>317</v>
      </c>
    </row>
    <row r="43" spans="1:4" ht="16.5" customHeight="1">
      <c r="A43" s="232" t="s">
        <v>454</v>
      </c>
      <c r="B43" s="233" t="s">
        <v>455</v>
      </c>
      <c r="C43" s="240"/>
      <c r="D43" s="240"/>
    </row>
    <row r="44" spans="1:4" ht="14.25" customHeight="1">
      <c r="A44" s="236" t="s">
        <v>347</v>
      </c>
      <c r="B44" s="237" t="s">
        <v>348</v>
      </c>
      <c r="C44" s="238">
        <v>11.5</v>
      </c>
      <c r="D44" s="239" t="s">
        <v>349</v>
      </c>
    </row>
    <row r="45" spans="1:4" ht="14.25" customHeight="1">
      <c r="A45" s="236" t="s">
        <v>456</v>
      </c>
      <c r="B45" s="237" t="s">
        <v>457</v>
      </c>
      <c r="C45" s="238">
        <v>0.45</v>
      </c>
      <c r="D45" s="239" t="s">
        <v>349</v>
      </c>
    </row>
    <row r="46" spans="1:4" ht="14.25" customHeight="1">
      <c r="A46" s="236" t="s">
        <v>350</v>
      </c>
      <c r="B46" s="237" t="s">
        <v>351</v>
      </c>
      <c r="C46" s="238">
        <v>0.03</v>
      </c>
      <c r="D46" s="239" t="s">
        <v>352</v>
      </c>
    </row>
    <row r="47" spans="1:4" ht="14.25" customHeight="1">
      <c r="A47" s="236" t="s">
        <v>324</v>
      </c>
      <c r="B47" s="237" t="s">
        <v>325</v>
      </c>
      <c r="C47" s="238">
        <v>0.7</v>
      </c>
      <c r="D47" s="239" t="s">
        <v>312</v>
      </c>
    </row>
    <row r="48" spans="1:4" ht="16.350000000000001" customHeight="1">
      <c r="A48" s="236" t="s">
        <v>326</v>
      </c>
      <c r="B48" s="237" t="s">
        <v>327</v>
      </c>
      <c r="C48" s="238">
        <v>0.5</v>
      </c>
      <c r="D48" s="239" t="s">
        <v>312</v>
      </c>
    </row>
    <row r="49" spans="1:4" ht="16.5" customHeight="1">
      <c r="A49" s="232" t="s">
        <v>458</v>
      </c>
      <c r="B49" s="233" t="s">
        <v>459</v>
      </c>
      <c r="C49" s="240"/>
      <c r="D49" s="240"/>
    </row>
    <row r="50" spans="1:4" ht="14.25" customHeight="1">
      <c r="A50" s="236" t="s">
        <v>347</v>
      </c>
      <c r="B50" s="237" t="s">
        <v>348</v>
      </c>
      <c r="C50" s="238">
        <v>10.5</v>
      </c>
      <c r="D50" s="239" t="s">
        <v>349</v>
      </c>
    </row>
    <row r="51" spans="1:4" ht="14.25" customHeight="1">
      <c r="A51" s="236" t="s">
        <v>350</v>
      </c>
      <c r="B51" s="237" t="s">
        <v>351</v>
      </c>
      <c r="C51" s="238">
        <v>2.3E-2</v>
      </c>
      <c r="D51" s="239" t="s">
        <v>352</v>
      </c>
    </row>
    <row r="52" spans="1:4" ht="14.25" customHeight="1">
      <c r="A52" s="236" t="s">
        <v>456</v>
      </c>
      <c r="B52" s="237" t="s">
        <v>457</v>
      </c>
      <c r="C52" s="238">
        <v>0.8</v>
      </c>
      <c r="D52" s="239" t="s">
        <v>349</v>
      </c>
    </row>
    <row r="53" spans="1:4" ht="14.25" customHeight="1">
      <c r="A53" s="236" t="s">
        <v>324</v>
      </c>
      <c r="B53" s="237" t="s">
        <v>325</v>
      </c>
      <c r="C53" s="238">
        <v>0.3</v>
      </c>
      <c r="D53" s="239" t="s">
        <v>312</v>
      </c>
    </row>
    <row r="54" spans="1:4" ht="14.25" customHeight="1">
      <c r="A54" s="236" t="s">
        <v>326</v>
      </c>
      <c r="B54" s="237" t="s">
        <v>327</v>
      </c>
      <c r="C54" s="238">
        <v>0.2</v>
      </c>
      <c r="D54" s="239" t="s">
        <v>312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Orlando Riveros</dc:creator>
  <cp:keywords/>
  <dc:description/>
  <cp:lastModifiedBy/>
  <cp:revision/>
  <dcterms:created xsi:type="dcterms:W3CDTF">2006-05-05T21:47:54Z</dcterms:created>
  <dcterms:modified xsi:type="dcterms:W3CDTF">2023-09-15T00:44:39Z</dcterms:modified>
  <cp:category/>
  <cp:contentStatus/>
</cp:coreProperties>
</file>