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\OneDrive\Escritorio\"/>
    </mc:Choice>
  </mc:AlternateContent>
  <xr:revisionPtr revIDLastSave="0" documentId="8_{D602CCC1-6B9F-405D-A760-CFD23BB8D24E}" xr6:coauthVersionLast="47" xr6:coauthVersionMax="47" xr10:uidLastSave="{00000000-0000-0000-0000-000000000000}"/>
  <bookViews>
    <workbookView xWindow="7200" yWindow="0" windowWidth="21600" windowHeight="11295" tabRatio="257" activeTab="1" xr2:uid="{00000000-000D-0000-FFFF-FFFF00000000}"/>
  </bookViews>
  <sheets>
    <sheet name="Hoja1" sheetId="2" r:id="rId1"/>
    <sheet name="Tabla" sheetId="1" r:id="rId2"/>
  </sheets>
  <definedNames>
    <definedName name="_xlnm._FilterDatabase" localSheetId="1" hidden="1">Tabla!$A$17:$R$118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8" i="1" l="1"/>
  <c r="Q18" i="1"/>
  <c r="AS100" i="1"/>
  <c r="AS99" i="1"/>
  <c r="AS98" i="1"/>
  <c r="C18" i="1"/>
  <c r="C19" i="1"/>
  <c r="C127" i="1" s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N23" i="1"/>
  <c r="J23" i="1" s="1"/>
  <c r="N24" i="1"/>
  <c r="J24" i="1" s="1"/>
  <c r="N25" i="1"/>
  <c r="J25" i="1" s="1"/>
  <c r="N26" i="1"/>
  <c r="J26" i="1" s="1"/>
  <c r="N27" i="1"/>
  <c r="J27" i="1" s="1"/>
  <c r="N28" i="1"/>
  <c r="J28" i="1" s="1"/>
  <c r="N29" i="1"/>
  <c r="J29" i="1" s="1"/>
  <c r="N30" i="1"/>
  <c r="J30" i="1" s="1"/>
  <c r="N31" i="1"/>
  <c r="J31" i="1" s="1"/>
  <c r="N32" i="1"/>
  <c r="J32" i="1" s="1"/>
  <c r="N33" i="1"/>
  <c r="J33" i="1" s="1"/>
  <c r="N34" i="1"/>
  <c r="J34" i="1" s="1"/>
  <c r="N35" i="1"/>
  <c r="J35" i="1" s="1"/>
  <c r="N36" i="1"/>
  <c r="J36" i="1" s="1"/>
  <c r="N37" i="1"/>
  <c r="J37" i="1" s="1"/>
  <c r="N38" i="1"/>
  <c r="J38" i="1" s="1"/>
  <c r="N39" i="1"/>
  <c r="J39" i="1" s="1"/>
  <c r="N40" i="1"/>
  <c r="J40" i="1" s="1"/>
  <c r="N41" i="1"/>
  <c r="J41" i="1" s="1"/>
  <c r="N42" i="1"/>
  <c r="J42" i="1" s="1"/>
  <c r="N43" i="1"/>
  <c r="J43" i="1" s="1"/>
  <c r="N44" i="1"/>
  <c r="J44" i="1" s="1"/>
  <c r="N45" i="1"/>
  <c r="J45" i="1" s="1"/>
  <c r="N46" i="1"/>
  <c r="J46" i="1" s="1"/>
  <c r="N47" i="1"/>
  <c r="J47" i="1" s="1"/>
  <c r="N48" i="1"/>
  <c r="J48" i="1" s="1"/>
  <c r="N49" i="1"/>
  <c r="J49" i="1" s="1"/>
  <c r="N50" i="1"/>
  <c r="J50" i="1" s="1"/>
  <c r="N51" i="1"/>
  <c r="J51" i="1" s="1"/>
  <c r="N52" i="1"/>
  <c r="J52" i="1" s="1"/>
  <c r="N53" i="1"/>
  <c r="J53" i="1" s="1"/>
  <c r="N54" i="1"/>
  <c r="J54" i="1" s="1"/>
  <c r="N55" i="1"/>
  <c r="J55" i="1"/>
  <c r="N56" i="1"/>
  <c r="J56" i="1" s="1"/>
  <c r="N57" i="1"/>
  <c r="J57" i="1" s="1"/>
  <c r="N58" i="1"/>
  <c r="J58" i="1" s="1"/>
  <c r="N59" i="1"/>
  <c r="J59" i="1" s="1"/>
  <c r="N60" i="1"/>
  <c r="J60" i="1" s="1"/>
  <c r="N61" i="1"/>
  <c r="J61" i="1" s="1"/>
  <c r="N62" i="1"/>
  <c r="J62" i="1" s="1"/>
  <c r="N63" i="1"/>
  <c r="J63" i="1" s="1"/>
  <c r="N64" i="1"/>
  <c r="J64" i="1" s="1"/>
  <c r="N65" i="1"/>
  <c r="J65" i="1" s="1"/>
  <c r="N66" i="1"/>
  <c r="J66" i="1" s="1"/>
  <c r="N67" i="1"/>
  <c r="J67" i="1" s="1"/>
  <c r="N68" i="1"/>
  <c r="J68" i="1" s="1"/>
  <c r="N69" i="1"/>
  <c r="J69" i="1" s="1"/>
  <c r="N70" i="1"/>
  <c r="J70" i="1" s="1"/>
  <c r="N71" i="1"/>
  <c r="J71" i="1" s="1"/>
  <c r="N72" i="1"/>
  <c r="J72" i="1" s="1"/>
  <c r="N73" i="1"/>
  <c r="J73" i="1" s="1"/>
  <c r="N74" i="1"/>
  <c r="J74" i="1" s="1"/>
  <c r="N75" i="1"/>
  <c r="J75" i="1" s="1"/>
  <c r="N76" i="1"/>
  <c r="J76" i="1" s="1"/>
  <c r="N77" i="1"/>
  <c r="J77" i="1" s="1"/>
  <c r="N78" i="1"/>
  <c r="J78" i="1" s="1"/>
  <c r="N79" i="1"/>
  <c r="J79" i="1" s="1"/>
  <c r="N80" i="1"/>
  <c r="J80" i="1" s="1"/>
  <c r="N81" i="1"/>
  <c r="J81" i="1" s="1"/>
  <c r="N82" i="1"/>
  <c r="J82" i="1" s="1"/>
  <c r="N83" i="1"/>
  <c r="J83" i="1" s="1"/>
  <c r="N84" i="1"/>
  <c r="J84" i="1" s="1"/>
  <c r="N85" i="1"/>
  <c r="J85" i="1" s="1"/>
  <c r="N86" i="1"/>
  <c r="J86" i="1" s="1"/>
  <c r="N87" i="1"/>
  <c r="J87" i="1" s="1"/>
  <c r="N88" i="1"/>
  <c r="J88" i="1" s="1"/>
  <c r="N89" i="1"/>
  <c r="J89" i="1" s="1"/>
  <c r="N90" i="1"/>
  <c r="J90" i="1" s="1"/>
  <c r="N91" i="1"/>
  <c r="J91" i="1" s="1"/>
  <c r="N92" i="1"/>
  <c r="J92" i="1" s="1"/>
  <c r="N93" i="1"/>
  <c r="J93" i="1" s="1"/>
  <c r="N94" i="1"/>
  <c r="J94" i="1" s="1"/>
  <c r="N95" i="1"/>
  <c r="J95" i="1" s="1"/>
  <c r="N96" i="1"/>
  <c r="J96" i="1" s="1"/>
  <c r="N97" i="1"/>
  <c r="J97" i="1" s="1"/>
  <c r="N98" i="1"/>
  <c r="J98" i="1" s="1"/>
  <c r="N99" i="1"/>
  <c r="J99" i="1" s="1"/>
  <c r="N100" i="1"/>
  <c r="J100" i="1" s="1"/>
  <c r="N101" i="1"/>
  <c r="J101" i="1" s="1"/>
  <c r="N102" i="1"/>
  <c r="J102" i="1" s="1"/>
  <c r="N103" i="1"/>
  <c r="J103" i="1" s="1"/>
  <c r="N104" i="1"/>
  <c r="J104" i="1" s="1"/>
  <c r="N105" i="1"/>
  <c r="J105" i="1" s="1"/>
  <c r="N106" i="1"/>
  <c r="J106" i="1" s="1"/>
  <c r="N107" i="1"/>
  <c r="J107" i="1" s="1"/>
  <c r="N108" i="1"/>
  <c r="J108" i="1" s="1"/>
  <c r="N109" i="1"/>
  <c r="J109" i="1" s="1"/>
  <c r="N110" i="1"/>
  <c r="J110" i="1" s="1"/>
  <c r="N111" i="1"/>
  <c r="J111" i="1" s="1"/>
  <c r="N112" i="1"/>
  <c r="J112" i="1" s="1"/>
  <c r="N113" i="1"/>
  <c r="J113" i="1" s="1"/>
  <c r="N114" i="1"/>
  <c r="J114" i="1" s="1"/>
  <c r="N115" i="1"/>
  <c r="J115" i="1" s="1"/>
  <c r="N116" i="1"/>
  <c r="J116" i="1" s="1"/>
  <c r="N117" i="1"/>
  <c r="J117" i="1" s="1"/>
  <c r="N19" i="1"/>
  <c r="J19" i="1" s="1"/>
  <c r="N20" i="1"/>
  <c r="J20" i="1" s="1"/>
  <c r="N21" i="1"/>
  <c r="J21" i="1" s="1"/>
  <c r="N22" i="1"/>
  <c r="J22" i="1" s="1"/>
  <c r="N18" i="1"/>
  <c r="J18" i="1" s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H1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8" i="1"/>
  <c r="C130" i="1" l="1"/>
  <c r="C128" i="1"/>
  <c r="C129" i="1"/>
  <c r="C126" i="1"/>
  <c r="D118" i="1"/>
  <c r="O18" i="1"/>
</calcChain>
</file>

<file path=xl/sharedStrings.xml><?xml version="1.0" encoding="utf-8"?>
<sst xmlns="http://schemas.openxmlformats.org/spreadsheetml/2006/main" count="267" uniqueCount="66">
  <si>
    <t>Trabajo Practico de Informatica</t>
  </si>
  <si>
    <r>
      <rPr>
        <b/>
        <sz val="11"/>
        <color rgb="FF000000"/>
        <rFont val="Calibri"/>
        <scheme val="minor"/>
      </rPr>
      <t>Integrantes</t>
    </r>
    <r>
      <rPr>
        <sz val="11"/>
        <color rgb="FF000000"/>
        <rFont val="Calibri"/>
        <scheme val="minor"/>
      </rPr>
      <t>: Santander Javier - Uriel Molina</t>
    </r>
  </si>
  <si>
    <r>
      <t xml:space="preserve">Curso: </t>
    </r>
    <r>
      <rPr>
        <sz val="11"/>
        <color theme="1"/>
        <rFont val="Calibri"/>
        <family val="2"/>
        <scheme val="minor"/>
      </rPr>
      <t>7°A</t>
    </r>
  </si>
  <si>
    <t>INFORME DEL ESTADO DE LA MAQUINARIA</t>
  </si>
  <si>
    <t>La tabla en la segunda hoja del archivo se titula "Informe De Estado De La Maquinaria" y muestra un resumen del rendimiento y estado de mantenimiento de diferentes equipos mineros. A continuación, se describen los datos presentados:</t>
  </si>
  <si>
    <t>ID: Identificador del equipo.</t>
  </si>
  <si>
    <r>
      <rPr>
        <b/>
        <u/>
        <sz val="11"/>
        <color theme="1"/>
        <rFont val="Calibri"/>
        <family val="2"/>
        <scheme val="minor"/>
      </rPr>
      <t>Máquina:</t>
    </r>
    <r>
      <rPr>
        <sz val="11"/>
        <color theme="1"/>
        <rFont val="Calibri"/>
        <family val="2"/>
        <scheme val="minor"/>
      </rPr>
      <t xml:space="preserve"> Tipo de equipo (por ejemplo, Excavadora, Perforadora).</t>
    </r>
  </si>
  <si>
    <r>
      <rPr>
        <b/>
        <u/>
        <sz val="11"/>
        <color theme="1"/>
        <rFont val="Calibri"/>
        <family val="2"/>
        <scheme val="minor"/>
      </rPr>
      <t>Utilización (%)</t>
    </r>
    <r>
      <rPr>
        <sz val="11"/>
        <color theme="1"/>
        <rFont val="Calibri"/>
        <family val="2"/>
        <scheme val="minor"/>
      </rPr>
      <t>: Porcentaje del tiempo que estuvo en uso efectivo respecto al disponible.</t>
    </r>
  </si>
  <si>
    <t xml:space="preserve"> U(%)= TIEMPO DE USO</t>
  </si>
  <si>
    <t xml:space="preserve">            ____________________×100</t>
  </si>
  <si>
    <t xml:space="preserve">   TIEMPO DISPONIBLE</t>
  </si>
  <si>
    <r>
      <rPr>
        <b/>
        <u/>
        <sz val="11"/>
        <color theme="1"/>
        <rFont val="Calibri"/>
        <family val="2"/>
        <scheme val="minor"/>
      </rPr>
      <t xml:space="preserve">Disponibilidad (%): </t>
    </r>
    <r>
      <rPr>
        <sz val="11"/>
        <color theme="1"/>
        <rFont val="Calibri"/>
        <family val="2"/>
        <scheme val="minor"/>
      </rPr>
      <t>Porcentaje del tiempo disponible respecto al tiempo total programado.</t>
    </r>
  </si>
  <si>
    <t xml:space="preserve"> D=MTBF</t>
  </si>
  <si>
    <t xml:space="preserve">     ______  ×100 =</t>
  </si>
  <si>
    <t xml:space="preserve">     MTBF</t>
  </si>
  <si>
    <r>
      <rPr>
        <b/>
        <u/>
        <sz val="11"/>
        <color theme="1"/>
        <rFont val="Calibri"/>
        <family val="2"/>
        <scheme val="minor"/>
      </rPr>
      <t>Tiempo disponible (hs):</t>
    </r>
    <r>
      <rPr>
        <sz val="11"/>
        <color theme="1"/>
        <rFont val="Calibri"/>
        <family val="2"/>
        <scheme val="minor"/>
      </rPr>
      <t xml:space="preserve"> Horas en que la máquina estuvo disponible para operar.</t>
    </r>
  </si>
  <si>
    <r>
      <rPr>
        <b/>
        <u/>
        <sz val="11"/>
        <color theme="1"/>
        <rFont val="Calibri"/>
        <family val="2"/>
        <scheme val="minor"/>
      </rPr>
      <t>Tiempo trabajado:</t>
    </r>
    <r>
      <rPr>
        <sz val="11"/>
        <color theme="1"/>
        <rFont val="Calibri"/>
        <family val="2"/>
        <scheme val="minor"/>
      </rPr>
      <t xml:space="preserve"> Horas efectivamente trabajadas.</t>
    </r>
  </si>
  <si>
    <r>
      <rPr>
        <b/>
        <u/>
        <sz val="11"/>
        <color theme="1"/>
        <rFont val="Calibri"/>
        <family val="2"/>
        <scheme val="minor"/>
      </rPr>
      <t>Tiempo programado:</t>
    </r>
    <r>
      <rPr>
        <sz val="11"/>
        <color theme="1"/>
        <rFont val="Calibri"/>
        <family val="2"/>
        <scheme val="minor"/>
      </rPr>
      <t xml:space="preserve"> Total de horas planificadas para operar.</t>
    </r>
  </si>
  <si>
    <r>
      <rPr>
        <b/>
        <u/>
        <sz val="11"/>
        <color theme="1"/>
        <rFont val="Calibri"/>
        <family val="2"/>
        <scheme val="minor"/>
      </rPr>
      <t>Combustible (lts):</t>
    </r>
    <r>
      <rPr>
        <sz val="11"/>
        <color theme="1"/>
        <rFont val="Calibri"/>
        <family val="2"/>
        <scheme val="minor"/>
      </rPr>
      <t xml:space="preserve"> Litros de combustible consumido.</t>
    </r>
  </si>
  <si>
    <r>
      <rPr>
        <b/>
        <u/>
        <sz val="11"/>
        <color theme="1"/>
        <rFont val="Calibri"/>
        <family val="2"/>
        <scheme val="minor"/>
      </rPr>
      <t>Costo/hr ($):</t>
    </r>
    <r>
      <rPr>
        <sz val="11"/>
        <color theme="1"/>
        <rFont val="Calibri"/>
        <family val="2"/>
        <scheme val="minor"/>
      </rPr>
      <t xml:space="preserve"> Costo por hora de operación.</t>
    </r>
  </si>
  <si>
    <r>
      <rPr>
        <b/>
        <u/>
        <sz val="11"/>
        <color theme="1"/>
        <rFont val="Calibri"/>
        <family val="2"/>
        <scheme val="minor"/>
      </rPr>
      <t>Costo total ($):</t>
    </r>
    <r>
      <rPr>
        <sz val="11"/>
        <color theme="1"/>
        <rFont val="Calibri"/>
        <family val="2"/>
        <scheme val="minor"/>
      </rPr>
      <t xml:space="preserve"> Costo total generado por la máquina.</t>
    </r>
  </si>
  <si>
    <r>
      <rPr>
        <b/>
        <u/>
        <sz val="11"/>
        <color theme="1"/>
        <rFont val="Calibri"/>
        <family val="2"/>
        <scheme val="minor"/>
      </rPr>
      <t>Última revisión</t>
    </r>
    <r>
      <rPr>
        <sz val="11"/>
        <color theme="1"/>
        <rFont val="Calibri"/>
        <family val="2"/>
        <scheme val="minor"/>
      </rPr>
      <t>: Fecha de la última inspección o mantenimiento.</t>
    </r>
  </si>
  <si>
    <r>
      <rPr>
        <b/>
        <u/>
        <sz val="11"/>
        <color theme="1"/>
        <rFont val="Calibri"/>
        <family val="2"/>
        <scheme val="minor"/>
      </rPr>
      <t>Estado</t>
    </r>
    <r>
      <rPr>
        <sz val="11"/>
        <color theme="1"/>
        <rFont val="Calibri"/>
        <family val="2"/>
        <scheme val="minor"/>
      </rPr>
      <t>: Condición general del equipo (ej. Regular, Bueno).</t>
    </r>
  </si>
  <si>
    <r>
      <rPr>
        <b/>
        <u/>
        <sz val="11"/>
        <color theme="1"/>
        <rFont val="Calibri"/>
        <family val="2"/>
        <scheme val="minor"/>
      </rPr>
      <t>Estado mantenimiento:</t>
    </r>
    <r>
      <rPr>
        <sz val="11"/>
        <color theme="1"/>
        <rFont val="Calibri"/>
        <family val="2"/>
        <scheme val="minor"/>
      </rPr>
      <t xml:space="preserve"> Estado del mantenimiento (ej. Al día).</t>
    </r>
  </si>
  <si>
    <r>
      <rPr>
        <b/>
        <u/>
        <sz val="11"/>
        <color theme="1"/>
        <rFont val="Calibri"/>
        <family val="2"/>
        <scheme val="minor"/>
      </rPr>
      <t>Costo total de combustible:</t>
    </r>
    <r>
      <rPr>
        <sz val="11"/>
        <color theme="1"/>
        <rFont val="Calibri"/>
        <family val="2"/>
        <scheme val="minor"/>
      </rPr>
      <t xml:space="preserve"> Gasto total en combustible.</t>
    </r>
  </si>
  <si>
    <r>
      <rPr>
        <b/>
        <u/>
        <sz val="11"/>
        <color theme="1"/>
        <rFont val="Calibri"/>
        <family val="2"/>
        <scheme val="minor"/>
      </rPr>
      <t>Costo total máximo</t>
    </r>
    <r>
      <rPr>
        <sz val="11"/>
        <color theme="1"/>
        <rFont val="Calibri"/>
        <family val="2"/>
        <scheme val="minor"/>
      </rPr>
      <t>: Costo máximo estimado.</t>
    </r>
  </si>
  <si>
    <t>Explicación de las gráficas:</t>
  </si>
  <si>
    <t>En el diseño de gráfica en barras muestra la comparación entre la Utilización y Disponibilidad de los equipos y maquinas.</t>
  </si>
  <si>
    <t>El color Azul representa la Utilización(U %).</t>
  </si>
  <si>
    <t>Y el color Rojo representa la Disponibilidad(D %)</t>
  </si>
  <si>
    <t>El diseño de gráfica circular muestra lo que sería el estado de las maquinas presentes en la tabla mostrando la cantidad de maquinas en Bueno, Regular y Malo</t>
  </si>
  <si>
    <t>37 son las maquinas en buen estado.</t>
  </si>
  <si>
    <t>29 en estado Regular</t>
  </si>
  <si>
    <t>34 en mal estado.</t>
  </si>
  <si>
    <t>Informe De Estado De La Maquinaria</t>
  </si>
  <si>
    <t>GRAFICAS</t>
  </si>
  <si>
    <t>ID</t>
  </si>
  <si>
    <t>Máquina</t>
  </si>
  <si>
    <t>Utilizacion(%)</t>
  </si>
  <si>
    <t>Disponibilidad(%)</t>
  </si>
  <si>
    <t>Tiempo disponible(hs)</t>
  </si>
  <si>
    <t>Tiempo trabajado</t>
  </si>
  <si>
    <t>Tiempo programado</t>
  </si>
  <si>
    <t>Combustible (lts)</t>
  </si>
  <si>
    <t>Costo/hr ($)</t>
  </si>
  <si>
    <t>Costo total ($)</t>
  </si>
  <si>
    <t>Última revisión</t>
  </si>
  <si>
    <t>Estado</t>
  </si>
  <si>
    <t>Estado mantenimiento</t>
  </si>
  <si>
    <t>Costo total de combustible</t>
  </si>
  <si>
    <t>Costo total maximo</t>
  </si>
  <si>
    <t>Excavadora</t>
  </si>
  <si>
    <t>Regular</t>
  </si>
  <si>
    <t>Perforadora</t>
  </si>
  <si>
    <t>Bueno</t>
  </si>
  <si>
    <t>Camión Volquete</t>
  </si>
  <si>
    <t>Cargadora</t>
  </si>
  <si>
    <t>Bulldozer</t>
  </si>
  <si>
    <t>Malo</t>
  </si>
  <si>
    <t>Cantidad</t>
  </si>
  <si>
    <t>Disponibilidad promedio:</t>
  </si>
  <si>
    <t>Consumo de combustible promedio:</t>
  </si>
  <si>
    <t>Costo de combustible por litro</t>
  </si>
  <si>
    <t>Consumo de combustible Máximo</t>
  </si>
  <si>
    <t>Consumo de combustible Mínimo</t>
  </si>
  <si>
    <t>Utilización promedio de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</si>
</sst>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.00"/>
    <numFmt numFmtId="165" formatCode="0.0%"/>
    <numFmt numFmtId="166" formatCode="_-[$$-2C0A]\ * #,##0_-;\-[$$-2C0A]\ * #,##0_-;_-[$$-2C0A]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Bauhaus 93"/>
      <family val="5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sz val="24"/>
      <color theme="3"/>
      <name val="Cambria"/>
      <family val="1"/>
      <scheme val="major"/>
    </font>
    <font>
      <sz val="24"/>
      <color theme="1"/>
      <name val="Calibri"/>
      <family val="2"/>
      <scheme val="minor"/>
    </font>
    <font>
      <sz val="18"/>
      <color theme="3" tint="0.399975585192419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double">
        <color theme="5" tint="-0.249977111117893"/>
      </left>
      <right/>
      <top/>
      <bottom/>
      <diagonal/>
    </border>
    <border>
      <left/>
      <right style="double">
        <color theme="5" tint="-0.249977111117893"/>
      </right>
      <top/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 style="double">
        <color theme="5" tint="-0.249977111117893"/>
      </right>
      <top/>
      <bottom/>
      <diagonal/>
    </border>
    <border>
      <left style="double">
        <color theme="5" tint="-0.249977111117893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double">
        <color theme="5" tint="-0.249977111117893"/>
      </left>
      <right style="double">
        <color theme="5" tint="-0.249977111117893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5" tint="-0.249977111117893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thin">
        <color theme="1" tint="0.499984740745262"/>
      </top>
      <bottom style="double">
        <color theme="5" tint="-0.249977111117893"/>
      </bottom>
      <diagonal/>
    </border>
    <border>
      <left/>
      <right style="double">
        <color theme="5" tint="-0.249977111117893"/>
      </right>
      <top style="thin">
        <color theme="1" tint="0.499984740745262"/>
      </top>
      <bottom style="double">
        <color theme="5" tint="-0.249977111117893"/>
      </bottom>
      <diagonal/>
    </border>
    <border>
      <left style="double">
        <color theme="5" tint="-0.24994659260841701"/>
      </left>
      <right style="double">
        <color theme="5" tint="-0.249977111117893"/>
      </right>
      <top style="thin">
        <color theme="1" tint="0.499984740745262"/>
      </top>
      <bottom style="double">
        <color theme="5" tint="-0.24994659260841701"/>
      </bottom>
      <diagonal/>
    </border>
    <border>
      <left style="double">
        <color theme="5" tint="-0.24994659260841701"/>
      </left>
      <right style="double">
        <color theme="5" tint="-0.249977111117893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thin">
        <color theme="5" tint="-0.249977111117893"/>
      </bottom>
      <diagonal/>
    </border>
    <border>
      <left style="double">
        <color theme="5" tint="-0.24994659260841701"/>
      </left>
      <right style="double">
        <color theme="5" tint="-0.249977111117893"/>
      </right>
      <top/>
      <bottom style="thin">
        <color theme="1" tint="0.499984740745262"/>
      </bottom>
      <diagonal/>
    </border>
    <border>
      <left/>
      <right style="double">
        <color theme="5" tint="-0.249977111117893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rgb="FF00B050"/>
      </left>
      <right/>
      <top style="slantDashDot">
        <color rgb="FF00B050"/>
      </top>
      <bottom/>
      <diagonal/>
    </border>
    <border>
      <left/>
      <right/>
      <top style="slantDashDot">
        <color rgb="FF00B050"/>
      </top>
      <bottom/>
      <diagonal/>
    </border>
    <border>
      <left/>
      <right style="slantDashDot">
        <color rgb="FF00B050"/>
      </right>
      <top style="slantDashDot">
        <color rgb="FF00B050"/>
      </top>
      <bottom/>
      <diagonal/>
    </border>
    <border>
      <left style="slantDashDot">
        <color rgb="FF00B050"/>
      </left>
      <right/>
      <top/>
      <bottom/>
      <diagonal/>
    </border>
    <border>
      <left/>
      <right style="slantDashDot">
        <color rgb="FF00B050"/>
      </right>
      <top/>
      <bottom/>
      <diagonal/>
    </border>
    <border>
      <left style="slantDashDot">
        <color rgb="FF00B050"/>
      </left>
      <right/>
      <top/>
      <bottom style="slantDashDot">
        <color rgb="FF00B050"/>
      </bottom>
      <diagonal/>
    </border>
    <border>
      <left/>
      <right/>
      <top/>
      <bottom style="slantDashDot">
        <color rgb="FF00B050"/>
      </bottom>
      <diagonal/>
    </border>
    <border>
      <left/>
      <right style="slantDashDot">
        <color rgb="FF00B050"/>
      </right>
      <top/>
      <bottom style="slantDashDot">
        <color rgb="FF00B050"/>
      </bottom>
      <diagonal/>
    </border>
    <border>
      <left style="double">
        <color rgb="FF00B050"/>
      </left>
      <right style="thin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rgb="FF00B050"/>
      </left>
      <right style="thin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slantDashDot">
        <color theme="3"/>
      </left>
      <right/>
      <top style="slantDashDot">
        <color theme="3"/>
      </top>
      <bottom style="slantDashDot">
        <color theme="3"/>
      </bottom>
      <diagonal/>
    </border>
    <border>
      <left/>
      <right/>
      <top style="slantDashDot">
        <color theme="3"/>
      </top>
      <bottom style="slantDashDot">
        <color theme="3"/>
      </bottom>
      <diagonal/>
    </border>
    <border>
      <left/>
      <right style="slantDashDot">
        <color theme="3"/>
      </right>
      <top style="slantDashDot">
        <color theme="3"/>
      </top>
      <bottom style="slantDashDot">
        <color theme="3"/>
      </bottom>
      <diagonal/>
    </border>
    <border>
      <left style="double">
        <color theme="3"/>
      </left>
      <right/>
      <top style="slantDashDot">
        <color theme="3"/>
      </top>
      <bottom/>
      <diagonal/>
    </border>
    <border>
      <left/>
      <right/>
      <top style="slantDashDot">
        <color theme="3"/>
      </top>
      <bottom/>
      <diagonal/>
    </border>
    <border>
      <left/>
      <right style="double">
        <color theme="3"/>
      </right>
      <top style="slantDashDot">
        <color theme="3"/>
      </top>
      <bottom/>
      <diagonal/>
    </border>
    <border>
      <left style="double">
        <color theme="3"/>
      </left>
      <right/>
      <top/>
      <bottom/>
      <diagonal/>
    </border>
    <border>
      <left/>
      <right style="double">
        <color theme="3"/>
      </right>
      <top/>
      <bottom/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double">
        <color theme="3"/>
      </right>
      <top/>
      <bottom style="double">
        <color theme="3"/>
      </bottom>
      <diagonal/>
    </border>
  </borders>
  <cellStyleXfs count="2">
    <xf numFmtId="0" fontId="0" fillId="0" borderId="0"/>
    <xf numFmtId="0" fontId="3" fillId="4" borderId="9" applyNumberFormat="0" applyFont="0" applyAlignment="0" applyProtection="0"/>
  </cellStyleXfs>
  <cellXfs count="94">
    <xf numFmtId="0" fontId="0" fillId="0" borderId="0" xfId="0"/>
    <xf numFmtId="0" fontId="0" fillId="0" borderId="0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0" xfId="0" applyAlignment="1">
      <alignment horizontal="center" vertical="center"/>
    </xf>
    <xf numFmtId="0" fontId="0" fillId="0" borderId="11" xfId="0" applyBorder="1"/>
    <xf numFmtId="0" fontId="2" fillId="8" borderId="10" xfId="0" applyFont="1" applyFill="1" applyBorder="1" applyAlignment="1">
      <alignment vertical="center"/>
    </xf>
    <xf numFmtId="0" fontId="0" fillId="15" borderId="1" xfId="0" applyFill="1" applyBorder="1"/>
    <xf numFmtId="0" fontId="0" fillId="10" borderId="3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165" fontId="0" fillId="3" borderId="6" xfId="0" applyNumberFormat="1" applyFill="1" applyBorder="1"/>
    <xf numFmtId="2" fontId="0" fillId="3" borderId="6" xfId="0" applyNumberFormat="1" applyFill="1" applyBorder="1"/>
    <xf numFmtId="0" fontId="0" fillId="16" borderId="14" xfId="0" applyFill="1" applyBorder="1" applyAlignment="1">
      <alignment horizontal="center" vertical="center"/>
    </xf>
    <xf numFmtId="10" fontId="0" fillId="14" borderId="14" xfId="0" applyNumberFormat="1" applyFill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2" fontId="0" fillId="14" borderId="14" xfId="0" applyNumberFormat="1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64" fontId="0" fillId="14" borderId="14" xfId="0" applyNumberFormat="1" applyFill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4" fontId="0" fillId="14" borderId="13" xfId="0" applyNumberFormat="1" applyFill="1" applyBorder="1" applyAlignment="1">
      <alignment horizontal="center"/>
    </xf>
    <xf numFmtId="0" fontId="0" fillId="13" borderId="7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164" fontId="0" fillId="0" borderId="12" xfId="0" applyNumberFormat="1" applyBorder="1"/>
    <xf numFmtId="164" fontId="0" fillId="14" borderId="15" xfId="0" applyNumberFormat="1" applyFill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4" fontId="0" fillId="14" borderId="16" xfId="0" applyNumberFormat="1" applyFill="1" applyBorder="1" applyAlignment="1">
      <alignment horizontal="center"/>
    </xf>
    <xf numFmtId="2" fontId="0" fillId="14" borderId="15" xfId="0" applyNumberFormat="1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14" borderId="16" xfId="0" applyNumberForma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16" borderId="15" xfId="0" applyFill="1" applyBorder="1" applyAlignment="1">
      <alignment horizontal="center" vertical="center"/>
    </xf>
    <xf numFmtId="10" fontId="0" fillId="14" borderId="15" xfId="0" applyNumberFormat="1" applyFill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0" fillId="12" borderId="18" xfId="0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0" fillId="16" borderId="21" xfId="0" applyFill="1" applyBorder="1" applyAlignment="1">
      <alignment horizontal="center" vertical="center"/>
    </xf>
    <xf numFmtId="10" fontId="0" fillId="14" borderId="21" xfId="0" applyNumberFormat="1" applyFill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2" fontId="0" fillId="14" borderId="21" xfId="0" applyNumberForma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14" borderId="21" xfId="0" applyNumberFormat="1" applyFill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4" fontId="0" fillId="14" borderId="22" xfId="0" applyNumberForma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0" fillId="0" borderId="10" xfId="0" applyBorder="1"/>
    <xf numFmtId="0" fontId="0" fillId="0" borderId="23" xfId="0" applyBorder="1"/>
    <xf numFmtId="0" fontId="0" fillId="20" borderId="24" xfId="0" applyFill="1" applyBorder="1"/>
    <xf numFmtId="0" fontId="0" fillId="21" borderId="24" xfId="0" applyFill="1" applyBorder="1"/>
    <xf numFmtId="0" fontId="0" fillId="0" borderId="24" xfId="0" applyBorder="1"/>
    <xf numFmtId="0" fontId="0" fillId="0" borderId="0" xfId="0" applyAlignment="1"/>
    <xf numFmtId="0" fontId="1" fillId="10" borderId="33" xfId="0" applyFont="1" applyFill="1" applyBorder="1"/>
    <xf numFmtId="0" fontId="1" fillId="10" borderId="35" xfId="0" applyFont="1" applyFill="1" applyBorder="1"/>
    <xf numFmtId="0" fontId="0" fillId="8" borderId="42" xfId="0" applyFill="1" applyBorder="1" applyAlignment="1">
      <alignment wrapText="1"/>
    </xf>
    <xf numFmtId="0" fontId="0" fillId="8" borderId="0" xfId="0" applyFill="1" applyBorder="1"/>
    <xf numFmtId="0" fontId="0" fillId="8" borderId="43" xfId="0" applyFill="1" applyBorder="1"/>
    <xf numFmtId="0" fontId="0" fillId="8" borderId="42" xfId="0" applyFill="1" applyBorder="1"/>
    <xf numFmtId="0" fontId="8" fillId="8" borderId="42" xfId="0" applyFont="1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2" fillId="10" borderId="34" xfId="0" applyFont="1" applyFill="1" applyBorder="1"/>
    <xf numFmtId="2" fontId="0" fillId="0" borderId="0" xfId="0" applyNumberFormat="1"/>
    <xf numFmtId="10" fontId="0" fillId="0" borderId="0" xfId="0" applyNumberFormat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0" fillId="22" borderId="36" xfId="0" applyFont="1" applyFill="1" applyBorder="1" applyAlignment="1">
      <alignment horizontal="center" vertical="center"/>
    </xf>
    <xf numFmtId="0" fontId="0" fillId="22" borderId="37" xfId="0" applyFill="1" applyBorder="1" applyAlignment="1">
      <alignment horizontal="center" vertical="center"/>
    </xf>
    <xf numFmtId="0" fontId="0" fillId="22" borderId="38" xfId="0" applyFill="1" applyBorder="1" applyAlignment="1">
      <alignment horizontal="center" vertical="center"/>
    </xf>
    <xf numFmtId="0" fontId="7" fillId="16" borderId="25" xfId="0" applyFont="1" applyFill="1" applyBorder="1" applyAlignment="1">
      <alignment horizontal="center" vertical="center"/>
    </xf>
    <xf numFmtId="0" fontId="7" fillId="16" borderId="26" xfId="0" applyFont="1" applyFill="1" applyBorder="1" applyAlignment="1">
      <alignment horizontal="center" vertical="center"/>
    </xf>
    <xf numFmtId="0" fontId="7" fillId="16" borderId="27" xfId="0" applyFont="1" applyFill="1" applyBorder="1" applyAlignment="1">
      <alignment horizontal="center" vertical="center"/>
    </xf>
    <xf numFmtId="0" fontId="7" fillId="16" borderId="28" xfId="0" applyFont="1" applyFill="1" applyBorder="1" applyAlignment="1">
      <alignment horizontal="center" vertical="center"/>
    </xf>
    <xf numFmtId="0" fontId="7" fillId="16" borderId="0" xfId="0" applyFont="1" applyFill="1" applyBorder="1" applyAlignment="1">
      <alignment horizontal="center" vertical="center"/>
    </xf>
    <xf numFmtId="0" fontId="7" fillId="16" borderId="29" xfId="0" applyFont="1" applyFill="1" applyBorder="1" applyAlignment="1">
      <alignment horizontal="center" vertical="center"/>
    </xf>
    <xf numFmtId="0" fontId="7" fillId="16" borderId="30" xfId="0" applyFont="1" applyFill="1" applyBorder="1" applyAlignment="1">
      <alignment horizontal="center" vertical="center"/>
    </xf>
    <xf numFmtId="0" fontId="7" fillId="16" borderId="31" xfId="0" applyFont="1" applyFill="1" applyBorder="1" applyAlignment="1">
      <alignment horizontal="center" vertical="center"/>
    </xf>
    <xf numFmtId="0" fontId="7" fillId="16" borderId="3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4" borderId="9" xfId="1" applyFont="1" applyAlignment="1">
      <alignment horizontal="center" vertical="center"/>
    </xf>
    <xf numFmtId="0" fontId="4" fillId="4" borderId="9" xfId="1" applyFont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" fillId="6" borderId="19" xfId="0" applyFont="1" applyFill="1" applyBorder="1" applyAlignment="1">
      <alignment horizontal="center" vertical="center"/>
    </xf>
    <xf numFmtId="166" fontId="0" fillId="18" borderId="8" xfId="0" applyNumberFormat="1" applyFill="1" applyBorder="1" applyAlignment="1">
      <alignment horizontal="center"/>
    </xf>
    <xf numFmtId="0" fontId="0" fillId="18" borderId="8" xfId="0" applyFill="1" applyBorder="1" applyAlignment="1">
      <alignment horizontal="center"/>
    </xf>
  </cellXfs>
  <cellStyles count="2">
    <cellStyle name="Normal" xfId="0" builtinId="0"/>
    <cellStyle name="Notas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>
                <a:solidFill>
                  <a:schemeClr val="bg1"/>
                </a:solidFill>
              </a:rPr>
              <a:t>Utilizacion</a:t>
            </a:r>
            <a:r>
              <a:rPr lang="es-AR" b="1" baseline="0">
                <a:solidFill>
                  <a:schemeClr val="bg1"/>
                </a:solidFill>
              </a:rPr>
              <a:t> y Didsponibilidad por maquina      </a:t>
            </a:r>
            <a:endParaRPr lang="es-AR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42398352264612482"/>
          <c:y val="5.8509765487177873E-3"/>
        </c:manualLayout>
      </c:layout>
      <c:overlay val="0"/>
      <c:spPr>
        <a:solidFill>
          <a:schemeClr val="accen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Tabla!$C$17</c:f>
              <c:strCache>
                <c:ptCount val="1"/>
                <c:pt idx="0">
                  <c:v>Utilizacion(%)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Tabla!$B$18:$B$117</c:f>
              <c:strCache>
                <c:ptCount val="100"/>
                <c:pt idx="0">
                  <c:v>Excavadora</c:v>
                </c:pt>
                <c:pt idx="1">
                  <c:v>Perforadora</c:v>
                </c:pt>
                <c:pt idx="2">
                  <c:v>Camión Volquete</c:v>
                </c:pt>
                <c:pt idx="3">
                  <c:v>Cargadora</c:v>
                </c:pt>
                <c:pt idx="4">
                  <c:v>Perforadora</c:v>
                </c:pt>
                <c:pt idx="5">
                  <c:v>Bulldozer</c:v>
                </c:pt>
                <c:pt idx="6">
                  <c:v>Camión Volquete</c:v>
                </c:pt>
                <c:pt idx="7">
                  <c:v>Camión Volquete</c:v>
                </c:pt>
                <c:pt idx="8">
                  <c:v>Bulldozer</c:v>
                </c:pt>
                <c:pt idx="9">
                  <c:v>Excavadora</c:v>
                </c:pt>
                <c:pt idx="10">
                  <c:v>Perforadora</c:v>
                </c:pt>
                <c:pt idx="11">
                  <c:v>Cargadora</c:v>
                </c:pt>
                <c:pt idx="12">
                  <c:v>Excavadora</c:v>
                </c:pt>
                <c:pt idx="13">
                  <c:v>Cargadora</c:v>
                </c:pt>
                <c:pt idx="14">
                  <c:v>Bulldozer</c:v>
                </c:pt>
                <c:pt idx="15">
                  <c:v>Excavadora</c:v>
                </c:pt>
                <c:pt idx="16">
                  <c:v>Bulldozer</c:v>
                </c:pt>
                <c:pt idx="17">
                  <c:v>Cargadora</c:v>
                </c:pt>
                <c:pt idx="18">
                  <c:v>Camión Volquete</c:v>
                </c:pt>
                <c:pt idx="19">
                  <c:v>Excavadora</c:v>
                </c:pt>
                <c:pt idx="20">
                  <c:v>Cargadora</c:v>
                </c:pt>
                <c:pt idx="21">
                  <c:v>Excavadora</c:v>
                </c:pt>
                <c:pt idx="22">
                  <c:v>Cargadora</c:v>
                </c:pt>
                <c:pt idx="23">
                  <c:v>Bulldozer</c:v>
                </c:pt>
                <c:pt idx="24">
                  <c:v>Cargadora</c:v>
                </c:pt>
                <c:pt idx="25">
                  <c:v>Perforadora</c:v>
                </c:pt>
                <c:pt idx="26">
                  <c:v>Perforadora</c:v>
                </c:pt>
                <c:pt idx="27">
                  <c:v>Bulldozer</c:v>
                </c:pt>
                <c:pt idx="28">
                  <c:v>Camión Volquete</c:v>
                </c:pt>
                <c:pt idx="29">
                  <c:v>Perforadora</c:v>
                </c:pt>
                <c:pt idx="30">
                  <c:v>Perforadora</c:v>
                </c:pt>
                <c:pt idx="31">
                  <c:v>Excavadora</c:v>
                </c:pt>
                <c:pt idx="32">
                  <c:v>Excavadora</c:v>
                </c:pt>
                <c:pt idx="33">
                  <c:v>Bulldozer</c:v>
                </c:pt>
                <c:pt idx="34">
                  <c:v>Perforadora</c:v>
                </c:pt>
                <c:pt idx="35">
                  <c:v>Bulldozer</c:v>
                </c:pt>
                <c:pt idx="36">
                  <c:v>Bulldozer</c:v>
                </c:pt>
                <c:pt idx="37">
                  <c:v>Cargadora</c:v>
                </c:pt>
                <c:pt idx="38">
                  <c:v>Cargadora</c:v>
                </c:pt>
                <c:pt idx="39">
                  <c:v>Excavadora</c:v>
                </c:pt>
                <c:pt idx="40">
                  <c:v>Excavadora</c:v>
                </c:pt>
                <c:pt idx="41">
                  <c:v>Camión Volquete</c:v>
                </c:pt>
                <c:pt idx="42">
                  <c:v>Camión Volquete</c:v>
                </c:pt>
                <c:pt idx="43">
                  <c:v>Cargadora</c:v>
                </c:pt>
                <c:pt idx="44">
                  <c:v>Camión Volquete</c:v>
                </c:pt>
                <c:pt idx="45">
                  <c:v>Camión Volquete</c:v>
                </c:pt>
                <c:pt idx="46">
                  <c:v>Perforadora</c:v>
                </c:pt>
                <c:pt idx="47">
                  <c:v>Excavadora</c:v>
                </c:pt>
                <c:pt idx="48">
                  <c:v>Bulldozer</c:v>
                </c:pt>
                <c:pt idx="49">
                  <c:v>Excavadora</c:v>
                </c:pt>
                <c:pt idx="50">
                  <c:v>Camión Volquete</c:v>
                </c:pt>
                <c:pt idx="51">
                  <c:v>Camión Volquete</c:v>
                </c:pt>
                <c:pt idx="52">
                  <c:v>Perforadora</c:v>
                </c:pt>
                <c:pt idx="53">
                  <c:v>Cargadora</c:v>
                </c:pt>
                <c:pt idx="54">
                  <c:v>Perforadora</c:v>
                </c:pt>
                <c:pt idx="55">
                  <c:v>Cargadora</c:v>
                </c:pt>
                <c:pt idx="56">
                  <c:v>Bulldozer</c:v>
                </c:pt>
                <c:pt idx="57">
                  <c:v>Cargadora</c:v>
                </c:pt>
                <c:pt idx="58">
                  <c:v>Excavadora</c:v>
                </c:pt>
                <c:pt idx="59">
                  <c:v>Excavadora</c:v>
                </c:pt>
                <c:pt idx="60">
                  <c:v>Bulldozer</c:v>
                </c:pt>
                <c:pt idx="61">
                  <c:v>Perforadora</c:v>
                </c:pt>
                <c:pt idx="62">
                  <c:v>Perforadora</c:v>
                </c:pt>
                <c:pt idx="63">
                  <c:v>Excavadora</c:v>
                </c:pt>
                <c:pt idx="64">
                  <c:v>Camión Volquete</c:v>
                </c:pt>
                <c:pt idx="65">
                  <c:v>Camión Volquete</c:v>
                </c:pt>
                <c:pt idx="66">
                  <c:v>Cargadora</c:v>
                </c:pt>
                <c:pt idx="67">
                  <c:v>Excavadora</c:v>
                </c:pt>
                <c:pt idx="68">
                  <c:v>Cargadora</c:v>
                </c:pt>
                <c:pt idx="69">
                  <c:v>Cargadora</c:v>
                </c:pt>
                <c:pt idx="70">
                  <c:v>Bulldozer</c:v>
                </c:pt>
                <c:pt idx="71">
                  <c:v>Camión Volquete</c:v>
                </c:pt>
                <c:pt idx="72">
                  <c:v>Bulldozer</c:v>
                </c:pt>
                <c:pt idx="73">
                  <c:v>Excavadora</c:v>
                </c:pt>
                <c:pt idx="74">
                  <c:v>Perforadora</c:v>
                </c:pt>
                <c:pt idx="75">
                  <c:v>Camión Volquete</c:v>
                </c:pt>
                <c:pt idx="76">
                  <c:v>Camión Volquete</c:v>
                </c:pt>
                <c:pt idx="77">
                  <c:v>Bulldozer</c:v>
                </c:pt>
                <c:pt idx="78">
                  <c:v>Perforadora</c:v>
                </c:pt>
                <c:pt idx="79">
                  <c:v>Bulldozer</c:v>
                </c:pt>
                <c:pt idx="80">
                  <c:v>Camión Volquete</c:v>
                </c:pt>
                <c:pt idx="81">
                  <c:v>Cargadora</c:v>
                </c:pt>
                <c:pt idx="82">
                  <c:v>Excavadora</c:v>
                </c:pt>
                <c:pt idx="83">
                  <c:v>Perforadora</c:v>
                </c:pt>
                <c:pt idx="84">
                  <c:v>Camión Volquete</c:v>
                </c:pt>
                <c:pt idx="85">
                  <c:v>Cargadora</c:v>
                </c:pt>
                <c:pt idx="86">
                  <c:v>Perforadora</c:v>
                </c:pt>
                <c:pt idx="87">
                  <c:v>Cargadora</c:v>
                </c:pt>
                <c:pt idx="88">
                  <c:v>Perforadora</c:v>
                </c:pt>
                <c:pt idx="89">
                  <c:v>Bulldozer</c:v>
                </c:pt>
                <c:pt idx="90">
                  <c:v>Bulldozer</c:v>
                </c:pt>
                <c:pt idx="91">
                  <c:v>Perforadora</c:v>
                </c:pt>
                <c:pt idx="92">
                  <c:v>Perforadora</c:v>
                </c:pt>
                <c:pt idx="93">
                  <c:v>Cargadora</c:v>
                </c:pt>
                <c:pt idx="94">
                  <c:v>Camión Volquete</c:v>
                </c:pt>
                <c:pt idx="95">
                  <c:v>Excavadora</c:v>
                </c:pt>
                <c:pt idx="96">
                  <c:v>Camión Volquete</c:v>
                </c:pt>
                <c:pt idx="97">
                  <c:v>Bulldozer</c:v>
                </c:pt>
                <c:pt idx="98">
                  <c:v>Camión Volquete</c:v>
                </c:pt>
                <c:pt idx="99">
                  <c:v>Bulldozer</c:v>
                </c:pt>
              </c:strCache>
            </c:strRef>
          </c:cat>
          <c:val>
            <c:numRef>
              <c:f>Tabla!$C$18:$C$117</c:f>
              <c:numCache>
                <c:formatCode>0.00%</c:formatCode>
                <c:ptCount val="100"/>
                <c:pt idx="0">
                  <c:v>0.85470085470085466</c:v>
                </c:pt>
                <c:pt idx="1">
                  <c:v>0.73170731707317072</c:v>
                </c:pt>
                <c:pt idx="2">
                  <c:v>0.99290780141843971</c:v>
                </c:pt>
                <c:pt idx="3">
                  <c:v>0.99557522123893805</c:v>
                </c:pt>
                <c:pt idx="4">
                  <c:v>0.96794871794871795</c:v>
                </c:pt>
                <c:pt idx="5">
                  <c:v>0.81045751633986929</c:v>
                </c:pt>
                <c:pt idx="6">
                  <c:v>0.93877551020408168</c:v>
                </c:pt>
                <c:pt idx="7">
                  <c:v>0.98230088495575218</c:v>
                </c:pt>
                <c:pt idx="8">
                  <c:v>0.91111111111111109</c:v>
                </c:pt>
                <c:pt idx="9">
                  <c:v>0.99514563106796117</c:v>
                </c:pt>
                <c:pt idx="10">
                  <c:v>1</c:v>
                </c:pt>
                <c:pt idx="11">
                  <c:v>0.94721407624633436</c:v>
                </c:pt>
                <c:pt idx="12">
                  <c:v>0.9609375</c:v>
                </c:pt>
                <c:pt idx="13">
                  <c:v>0.93650793650793651</c:v>
                </c:pt>
                <c:pt idx="14">
                  <c:v>0.99751243781094523</c:v>
                </c:pt>
                <c:pt idx="15">
                  <c:v>0.99111111111111116</c:v>
                </c:pt>
                <c:pt idx="16">
                  <c:v>0.99502487562189057</c:v>
                </c:pt>
                <c:pt idx="17">
                  <c:v>0.92207792207792205</c:v>
                </c:pt>
                <c:pt idx="18">
                  <c:v>0.97607655502392343</c:v>
                </c:pt>
                <c:pt idx="19">
                  <c:v>0.95903614457831321</c:v>
                </c:pt>
                <c:pt idx="20">
                  <c:v>0.98344370860927155</c:v>
                </c:pt>
                <c:pt idx="21">
                  <c:v>0.98575498575498577</c:v>
                </c:pt>
                <c:pt idx="22">
                  <c:v>0.99487179487179489</c:v>
                </c:pt>
                <c:pt idx="23">
                  <c:v>0.95155709342560557</c:v>
                </c:pt>
                <c:pt idx="24">
                  <c:v>0.83612040133779264</c:v>
                </c:pt>
                <c:pt idx="25">
                  <c:v>0.9375</c:v>
                </c:pt>
                <c:pt idx="26">
                  <c:v>0.87755102040816324</c:v>
                </c:pt>
                <c:pt idx="27">
                  <c:v>0.95</c:v>
                </c:pt>
                <c:pt idx="28">
                  <c:v>1</c:v>
                </c:pt>
                <c:pt idx="29">
                  <c:v>0.50959488272921105</c:v>
                </c:pt>
                <c:pt idx="30">
                  <c:v>0.99711815561959649</c:v>
                </c:pt>
                <c:pt idx="31">
                  <c:v>0.98734177215189878</c:v>
                </c:pt>
                <c:pt idx="32">
                  <c:v>0.93775933609958506</c:v>
                </c:pt>
                <c:pt idx="33">
                  <c:v>0.89534883720930236</c:v>
                </c:pt>
                <c:pt idx="34">
                  <c:v>0.99727520435967298</c:v>
                </c:pt>
                <c:pt idx="35">
                  <c:v>0.93043478260869561</c:v>
                </c:pt>
                <c:pt idx="36">
                  <c:v>0.98230088495575218</c:v>
                </c:pt>
                <c:pt idx="37">
                  <c:v>0.97228144989339016</c:v>
                </c:pt>
                <c:pt idx="38">
                  <c:v>0.93634496919917864</c:v>
                </c:pt>
                <c:pt idx="39">
                  <c:v>0.98837209302325579</c:v>
                </c:pt>
                <c:pt idx="40">
                  <c:v>0.98050139275766013</c:v>
                </c:pt>
                <c:pt idx="41">
                  <c:v>0.99569892473118282</c:v>
                </c:pt>
                <c:pt idx="42">
                  <c:v>0.93065693430656937</c:v>
                </c:pt>
                <c:pt idx="43">
                  <c:v>0.98723404255319147</c:v>
                </c:pt>
                <c:pt idx="44">
                  <c:v>0.9971910112359551</c:v>
                </c:pt>
                <c:pt idx="45">
                  <c:v>0.97193877551020413</c:v>
                </c:pt>
                <c:pt idx="46">
                  <c:v>0.90730337078651691</c:v>
                </c:pt>
                <c:pt idx="47">
                  <c:v>0.98455598455598459</c:v>
                </c:pt>
                <c:pt idx="48">
                  <c:v>0.95157894736842108</c:v>
                </c:pt>
                <c:pt idx="49">
                  <c:v>1.0261282660332542</c:v>
                </c:pt>
                <c:pt idx="50">
                  <c:v>0.97916666666666663</c:v>
                </c:pt>
                <c:pt idx="51">
                  <c:v>0.9327731092436975</c:v>
                </c:pt>
                <c:pt idx="52">
                  <c:v>0.99574468085106382</c:v>
                </c:pt>
                <c:pt idx="53">
                  <c:v>0.94594594594594594</c:v>
                </c:pt>
                <c:pt idx="54">
                  <c:v>1</c:v>
                </c:pt>
                <c:pt idx="55">
                  <c:v>0.97330097087378642</c:v>
                </c:pt>
                <c:pt idx="56">
                  <c:v>0.907258064516129</c:v>
                </c:pt>
                <c:pt idx="57">
                  <c:v>1</c:v>
                </c:pt>
                <c:pt idx="58">
                  <c:v>0.84210526315789469</c:v>
                </c:pt>
                <c:pt idx="59">
                  <c:v>0.86440677966101698</c:v>
                </c:pt>
                <c:pt idx="60">
                  <c:v>0.6306532663316583</c:v>
                </c:pt>
                <c:pt idx="61">
                  <c:v>0.96330275229357798</c:v>
                </c:pt>
                <c:pt idx="62">
                  <c:v>0.96</c:v>
                </c:pt>
                <c:pt idx="63">
                  <c:v>1</c:v>
                </c:pt>
                <c:pt idx="64">
                  <c:v>0.95476190476190481</c:v>
                </c:pt>
                <c:pt idx="65">
                  <c:v>0.93932038834951459</c:v>
                </c:pt>
                <c:pt idx="66">
                  <c:v>0.92361111111111116</c:v>
                </c:pt>
                <c:pt idx="67">
                  <c:v>0.92592592592592593</c:v>
                </c:pt>
                <c:pt idx="68">
                  <c:v>0.74754901960784315</c:v>
                </c:pt>
                <c:pt idx="69">
                  <c:v>0.90841584158415845</c:v>
                </c:pt>
                <c:pt idx="70">
                  <c:v>0.95952380952380956</c:v>
                </c:pt>
                <c:pt idx="71">
                  <c:v>0.99019607843137258</c:v>
                </c:pt>
                <c:pt idx="72">
                  <c:v>0.83791208791208793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0.83989501312335957</c:v>
                </c:pt>
                <c:pt idx="77">
                  <c:v>0.9707446808510638</c:v>
                </c:pt>
                <c:pt idx="78">
                  <c:v>0.87704918032786883</c:v>
                </c:pt>
                <c:pt idx="79">
                  <c:v>0.96566523605150212</c:v>
                </c:pt>
                <c:pt idx="80">
                  <c:v>0.92935982339955847</c:v>
                </c:pt>
                <c:pt idx="81">
                  <c:v>0.97765363128491622</c:v>
                </c:pt>
                <c:pt idx="82">
                  <c:v>0.99164926931106467</c:v>
                </c:pt>
                <c:pt idx="83">
                  <c:v>0.85619469026548678</c:v>
                </c:pt>
                <c:pt idx="84">
                  <c:v>0.94495412844036697</c:v>
                </c:pt>
                <c:pt idx="85">
                  <c:v>0.97108433734939759</c:v>
                </c:pt>
                <c:pt idx="86">
                  <c:v>0.98130841121495327</c:v>
                </c:pt>
                <c:pt idx="87">
                  <c:v>0.94724770642201839</c:v>
                </c:pt>
                <c:pt idx="88">
                  <c:v>0.93251533742331283</c:v>
                </c:pt>
                <c:pt idx="89">
                  <c:v>0.99668874172185429</c:v>
                </c:pt>
                <c:pt idx="90">
                  <c:v>1</c:v>
                </c:pt>
                <c:pt idx="91">
                  <c:v>0.98412698412698407</c:v>
                </c:pt>
                <c:pt idx="92">
                  <c:v>0.94736842105263153</c:v>
                </c:pt>
                <c:pt idx="93">
                  <c:v>0.87878787878787878</c:v>
                </c:pt>
                <c:pt idx="94">
                  <c:v>0.95338983050847459</c:v>
                </c:pt>
                <c:pt idx="95">
                  <c:v>0.91316526610644255</c:v>
                </c:pt>
                <c:pt idx="96">
                  <c:v>0.95023696682464454</c:v>
                </c:pt>
                <c:pt idx="97">
                  <c:v>0.99763593380614657</c:v>
                </c:pt>
                <c:pt idx="98">
                  <c:v>0.9504504504504504</c:v>
                </c:pt>
                <c:pt idx="99">
                  <c:v>0.91818181818181821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5-5C4D-B9F3-BA282D4C589F}"/>
            </c:ext>
          </c:extLst>
        </c:ser>
        <c:ser>
          <c:idx val="1"/>
          <c:order val="1"/>
          <c:tx>
            <c:strRef>
              <c:f>Tabla!$D$17</c:f>
              <c:strCache>
                <c:ptCount val="1"/>
                <c:pt idx="0">
                  <c:v>Disponibilidad(%)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Tabla!$B$18:$B$117</c:f>
              <c:strCache>
                <c:ptCount val="100"/>
                <c:pt idx="0">
                  <c:v>Excavadora</c:v>
                </c:pt>
                <c:pt idx="1">
                  <c:v>Perforadora</c:v>
                </c:pt>
                <c:pt idx="2">
                  <c:v>Camión Volquete</c:v>
                </c:pt>
                <c:pt idx="3">
                  <c:v>Cargadora</c:v>
                </c:pt>
                <c:pt idx="4">
                  <c:v>Perforadora</c:v>
                </c:pt>
                <c:pt idx="5">
                  <c:v>Bulldozer</c:v>
                </c:pt>
                <c:pt idx="6">
                  <c:v>Camión Volquete</c:v>
                </c:pt>
                <c:pt idx="7">
                  <c:v>Camión Volquete</c:v>
                </c:pt>
                <c:pt idx="8">
                  <c:v>Bulldozer</c:v>
                </c:pt>
                <c:pt idx="9">
                  <c:v>Excavadora</c:v>
                </c:pt>
                <c:pt idx="10">
                  <c:v>Perforadora</c:v>
                </c:pt>
                <c:pt idx="11">
                  <c:v>Cargadora</c:v>
                </c:pt>
                <c:pt idx="12">
                  <c:v>Excavadora</c:v>
                </c:pt>
                <c:pt idx="13">
                  <c:v>Cargadora</c:v>
                </c:pt>
                <c:pt idx="14">
                  <c:v>Bulldozer</c:v>
                </c:pt>
                <c:pt idx="15">
                  <c:v>Excavadora</c:v>
                </c:pt>
                <c:pt idx="16">
                  <c:v>Bulldozer</c:v>
                </c:pt>
                <c:pt idx="17">
                  <c:v>Cargadora</c:v>
                </c:pt>
                <c:pt idx="18">
                  <c:v>Camión Volquete</c:v>
                </c:pt>
                <c:pt idx="19">
                  <c:v>Excavadora</c:v>
                </c:pt>
                <c:pt idx="20">
                  <c:v>Cargadora</c:v>
                </c:pt>
                <c:pt idx="21">
                  <c:v>Excavadora</c:v>
                </c:pt>
                <c:pt idx="22">
                  <c:v>Cargadora</c:v>
                </c:pt>
                <c:pt idx="23">
                  <c:v>Bulldozer</c:v>
                </c:pt>
                <c:pt idx="24">
                  <c:v>Cargadora</c:v>
                </c:pt>
                <c:pt idx="25">
                  <c:v>Perforadora</c:v>
                </c:pt>
                <c:pt idx="26">
                  <c:v>Perforadora</c:v>
                </c:pt>
                <c:pt idx="27">
                  <c:v>Bulldozer</c:v>
                </c:pt>
                <c:pt idx="28">
                  <c:v>Camión Volquete</c:v>
                </c:pt>
                <c:pt idx="29">
                  <c:v>Perforadora</c:v>
                </c:pt>
                <c:pt idx="30">
                  <c:v>Perforadora</c:v>
                </c:pt>
                <c:pt idx="31">
                  <c:v>Excavadora</c:v>
                </c:pt>
                <c:pt idx="32">
                  <c:v>Excavadora</c:v>
                </c:pt>
                <c:pt idx="33">
                  <c:v>Bulldozer</c:v>
                </c:pt>
                <c:pt idx="34">
                  <c:v>Perforadora</c:v>
                </c:pt>
                <c:pt idx="35">
                  <c:v>Bulldozer</c:v>
                </c:pt>
                <c:pt idx="36">
                  <c:v>Bulldozer</c:v>
                </c:pt>
                <c:pt idx="37">
                  <c:v>Cargadora</c:v>
                </c:pt>
                <c:pt idx="38">
                  <c:v>Cargadora</c:v>
                </c:pt>
                <c:pt idx="39">
                  <c:v>Excavadora</c:v>
                </c:pt>
                <c:pt idx="40">
                  <c:v>Excavadora</c:v>
                </c:pt>
                <c:pt idx="41">
                  <c:v>Camión Volquete</c:v>
                </c:pt>
                <c:pt idx="42">
                  <c:v>Camión Volquete</c:v>
                </c:pt>
                <c:pt idx="43">
                  <c:v>Cargadora</c:v>
                </c:pt>
                <c:pt idx="44">
                  <c:v>Camión Volquete</c:v>
                </c:pt>
                <c:pt idx="45">
                  <c:v>Camión Volquete</c:v>
                </c:pt>
                <c:pt idx="46">
                  <c:v>Perforadora</c:v>
                </c:pt>
                <c:pt idx="47">
                  <c:v>Excavadora</c:v>
                </c:pt>
                <c:pt idx="48">
                  <c:v>Bulldozer</c:v>
                </c:pt>
                <c:pt idx="49">
                  <c:v>Excavadora</c:v>
                </c:pt>
                <c:pt idx="50">
                  <c:v>Camión Volquete</c:v>
                </c:pt>
                <c:pt idx="51">
                  <c:v>Camión Volquete</c:v>
                </c:pt>
                <c:pt idx="52">
                  <c:v>Perforadora</c:v>
                </c:pt>
                <c:pt idx="53">
                  <c:v>Cargadora</c:v>
                </c:pt>
                <c:pt idx="54">
                  <c:v>Perforadora</c:v>
                </c:pt>
                <c:pt idx="55">
                  <c:v>Cargadora</c:v>
                </c:pt>
                <c:pt idx="56">
                  <c:v>Bulldozer</c:v>
                </c:pt>
                <c:pt idx="57">
                  <c:v>Cargadora</c:v>
                </c:pt>
                <c:pt idx="58">
                  <c:v>Excavadora</c:v>
                </c:pt>
                <c:pt idx="59">
                  <c:v>Excavadora</c:v>
                </c:pt>
                <c:pt idx="60">
                  <c:v>Bulldozer</c:v>
                </c:pt>
                <c:pt idx="61">
                  <c:v>Perforadora</c:v>
                </c:pt>
                <c:pt idx="62">
                  <c:v>Perforadora</c:v>
                </c:pt>
                <c:pt idx="63">
                  <c:v>Excavadora</c:v>
                </c:pt>
                <c:pt idx="64">
                  <c:v>Camión Volquete</c:v>
                </c:pt>
                <c:pt idx="65">
                  <c:v>Camión Volquete</c:v>
                </c:pt>
                <c:pt idx="66">
                  <c:v>Cargadora</c:v>
                </c:pt>
                <c:pt idx="67">
                  <c:v>Excavadora</c:v>
                </c:pt>
                <c:pt idx="68">
                  <c:v>Cargadora</c:v>
                </c:pt>
                <c:pt idx="69">
                  <c:v>Cargadora</c:v>
                </c:pt>
                <c:pt idx="70">
                  <c:v>Bulldozer</c:v>
                </c:pt>
                <c:pt idx="71">
                  <c:v>Camión Volquete</c:v>
                </c:pt>
                <c:pt idx="72">
                  <c:v>Bulldozer</c:v>
                </c:pt>
                <c:pt idx="73">
                  <c:v>Excavadora</c:v>
                </c:pt>
                <c:pt idx="74">
                  <c:v>Perforadora</c:v>
                </c:pt>
                <c:pt idx="75">
                  <c:v>Camión Volquete</c:v>
                </c:pt>
                <c:pt idx="76">
                  <c:v>Camión Volquete</c:v>
                </c:pt>
                <c:pt idx="77">
                  <c:v>Bulldozer</c:v>
                </c:pt>
                <c:pt idx="78">
                  <c:v>Perforadora</c:v>
                </c:pt>
                <c:pt idx="79">
                  <c:v>Bulldozer</c:v>
                </c:pt>
                <c:pt idx="80">
                  <c:v>Camión Volquete</c:v>
                </c:pt>
                <c:pt idx="81">
                  <c:v>Cargadora</c:v>
                </c:pt>
                <c:pt idx="82">
                  <c:v>Excavadora</c:v>
                </c:pt>
                <c:pt idx="83">
                  <c:v>Perforadora</c:v>
                </c:pt>
                <c:pt idx="84">
                  <c:v>Camión Volquete</c:v>
                </c:pt>
                <c:pt idx="85">
                  <c:v>Cargadora</c:v>
                </c:pt>
                <c:pt idx="86">
                  <c:v>Perforadora</c:v>
                </c:pt>
                <c:pt idx="87">
                  <c:v>Cargadora</c:v>
                </c:pt>
                <c:pt idx="88">
                  <c:v>Perforadora</c:v>
                </c:pt>
                <c:pt idx="89">
                  <c:v>Bulldozer</c:v>
                </c:pt>
                <c:pt idx="90">
                  <c:v>Bulldozer</c:v>
                </c:pt>
                <c:pt idx="91">
                  <c:v>Perforadora</c:v>
                </c:pt>
                <c:pt idx="92">
                  <c:v>Perforadora</c:v>
                </c:pt>
                <c:pt idx="93">
                  <c:v>Cargadora</c:v>
                </c:pt>
                <c:pt idx="94">
                  <c:v>Camión Volquete</c:v>
                </c:pt>
                <c:pt idx="95">
                  <c:v>Excavadora</c:v>
                </c:pt>
                <c:pt idx="96">
                  <c:v>Camión Volquete</c:v>
                </c:pt>
                <c:pt idx="97">
                  <c:v>Bulldozer</c:v>
                </c:pt>
                <c:pt idx="98">
                  <c:v>Camión Volquete</c:v>
                </c:pt>
                <c:pt idx="99">
                  <c:v>Bulldozer</c:v>
                </c:pt>
              </c:strCache>
            </c:strRef>
          </c:cat>
          <c:val>
            <c:numRef>
              <c:f>Tabla!$D$18:$D$117</c:f>
              <c:numCache>
                <c:formatCode>0.0%</c:formatCode>
                <c:ptCount val="100"/>
                <c:pt idx="0">
                  <c:v>0.46800000000000003</c:v>
                </c:pt>
                <c:pt idx="1">
                  <c:v>0.246</c:v>
                </c:pt>
                <c:pt idx="2">
                  <c:v>0.84599999999999997</c:v>
                </c:pt>
                <c:pt idx="3">
                  <c:v>0.90400000000000003</c:v>
                </c:pt>
                <c:pt idx="4">
                  <c:v>0.624</c:v>
                </c:pt>
                <c:pt idx="5">
                  <c:v>0.30599999999999999</c:v>
                </c:pt>
                <c:pt idx="6">
                  <c:v>0.49</c:v>
                </c:pt>
                <c:pt idx="7">
                  <c:v>0.90400000000000003</c:v>
                </c:pt>
                <c:pt idx="8">
                  <c:v>0.27</c:v>
                </c:pt>
                <c:pt idx="9">
                  <c:v>0.82399999999999995</c:v>
                </c:pt>
                <c:pt idx="10">
                  <c:v>0.84599999999999997</c:v>
                </c:pt>
                <c:pt idx="11">
                  <c:v>0.68200000000000005</c:v>
                </c:pt>
                <c:pt idx="12">
                  <c:v>0.25600000000000001</c:v>
                </c:pt>
                <c:pt idx="13">
                  <c:v>0.75600000000000001</c:v>
                </c:pt>
                <c:pt idx="14">
                  <c:v>0.80400000000000005</c:v>
                </c:pt>
                <c:pt idx="15">
                  <c:v>0.9</c:v>
                </c:pt>
                <c:pt idx="16">
                  <c:v>0.40200000000000002</c:v>
                </c:pt>
                <c:pt idx="17">
                  <c:v>0.46200000000000002</c:v>
                </c:pt>
                <c:pt idx="18">
                  <c:v>0.83599999999999997</c:v>
                </c:pt>
                <c:pt idx="19">
                  <c:v>0.83</c:v>
                </c:pt>
                <c:pt idx="20">
                  <c:v>0.60399999999999998</c:v>
                </c:pt>
                <c:pt idx="21">
                  <c:v>0.70199999999999996</c:v>
                </c:pt>
                <c:pt idx="22">
                  <c:v>0.78</c:v>
                </c:pt>
                <c:pt idx="23">
                  <c:v>0.57799999999999996</c:v>
                </c:pt>
                <c:pt idx="24">
                  <c:v>0.59799999999999998</c:v>
                </c:pt>
                <c:pt idx="25">
                  <c:v>0.96</c:v>
                </c:pt>
                <c:pt idx="26">
                  <c:v>0.98</c:v>
                </c:pt>
                <c:pt idx="27">
                  <c:v>0.4</c:v>
                </c:pt>
                <c:pt idx="28">
                  <c:v>0.84</c:v>
                </c:pt>
                <c:pt idx="29">
                  <c:v>0.93799999999999994</c:v>
                </c:pt>
                <c:pt idx="30">
                  <c:v>0.69399999999999995</c:v>
                </c:pt>
                <c:pt idx="31">
                  <c:v>0.316</c:v>
                </c:pt>
                <c:pt idx="32">
                  <c:v>0.96399999999999997</c:v>
                </c:pt>
                <c:pt idx="33">
                  <c:v>0.51600000000000001</c:v>
                </c:pt>
                <c:pt idx="34">
                  <c:v>0.73399999999999999</c:v>
                </c:pt>
                <c:pt idx="35">
                  <c:v>0.69</c:v>
                </c:pt>
                <c:pt idx="36">
                  <c:v>0.90400000000000003</c:v>
                </c:pt>
                <c:pt idx="37">
                  <c:v>0.93799999999999994</c:v>
                </c:pt>
                <c:pt idx="38">
                  <c:v>0.97399999999999998</c:v>
                </c:pt>
                <c:pt idx="39">
                  <c:v>0.51600000000000001</c:v>
                </c:pt>
                <c:pt idx="40">
                  <c:v>0.71799999999999997</c:v>
                </c:pt>
                <c:pt idx="41">
                  <c:v>0.93</c:v>
                </c:pt>
                <c:pt idx="42">
                  <c:v>0.54800000000000004</c:v>
                </c:pt>
                <c:pt idx="43">
                  <c:v>0.47</c:v>
                </c:pt>
                <c:pt idx="44">
                  <c:v>0.71199999999999997</c:v>
                </c:pt>
                <c:pt idx="45">
                  <c:v>0.78400000000000003</c:v>
                </c:pt>
                <c:pt idx="46">
                  <c:v>0.71199999999999997</c:v>
                </c:pt>
                <c:pt idx="47">
                  <c:v>0.51800000000000002</c:v>
                </c:pt>
                <c:pt idx="48">
                  <c:v>0.95</c:v>
                </c:pt>
                <c:pt idx="49">
                  <c:v>0.84199999999999997</c:v>
                </c:pt>
                <c:pt idx="50">
                  <c:v>0.86399999999999999</c:v>
                </c:pt>
                <c:pt idx="51">
                  <c:v>0.71399999999999997</c:v>
                </c:pt>
                <c:pt idx="52">
                  <c:v>0.47</c:v>
                </c:pt>
                <c:pt idx="53">
                  <c:v>0.88800000000000001</c:v>
                </c:pt>
                <c:pt idx="54">
                  <c:v>0.82</c:v>
                </c:pt>
                <c:pt idx="55">
                  <c:v>0.82399999999999995</c:v>
                </c:pt>
                <c:pt idx="56">
                  <c:v>0.496</c:v>
                </c:pt>
                <c:pt idx="57">
                  <c:v>0.68</c:v>
                </c:pt>
                <c:pt idx="58">
                  <c:v>0.76</c:v>
                </c:pt>
                <c:pt idx="59">
                  <c:v>0.59</c:v>
                </c:pt>
                <c:pt idx="60">
                  <c:v>0.79600000000000004</c:v>
                </c:pt>
                <c:pt idx="61">
                  <c:v>0.872</c:v>
                </c:pt>
                <c:pt idx="62">
                  <c:v>0.95</c:v>
                </c:pt>
                <c:pt idx="63">
                  <c:v>0.86399999999999999</c:v>
                </c:pt>
                <c:pt idx="64">
                  <c:v>0.84</c:v>
                </c:pt>
                <c:pt idx="65">
                  <c:v>0.82399999999999995</c:v>
                </c:pt>
                <c:pt idx="66">
                  <c:v>0.86399999999999999</c:v>
                </c:pt>
                <c:pt idx="67">
                  <c:v>0.81</c:v>
                </c:pt>
                <c:pt idx="68">
                  <c:v>0.81599999999999995</c:v>
                </c:pt>
                <c:pt idx="69">
                  <c:v>0.80800000000000005</c:v>
                </c:pt>
                <c:pt idx="70">
                  <c:v>0.84</c:v>
                </c:pt>
                <c:pt idx="71">
                  <c:v>0.20399999999999999</c:v>
                </c:pt>
                <c:pt idx="72">
                  <c:v>0.72799999999999998</c:v>
                </c:pt>
                <c:pt idx="73">
                  <c:v>0.6</c:v>
                </c:pt>
                <c:pt idx="74">
                  <c:v>0.72199999999999998</c:v>
                </c:pt>
                <c:pt idx="75">
                  <c:v>0.79400000000000004</c:v>
                </c:pt>
                <c:pt idx="76">
                  <c:v>0.76200000000000001</c:v>
                </c:pt>
                <c:pt idx="77">
                  <c:v>0.752</c:v>
                </c:pt>
                <c:pt idx="78">
                  <c:v>0.73199999999999998</c:v>
                </c:pt>
                <c:pt idx="79">
                  <c:v>0.93200000000000005</c:v>
                </c:pt>
                <c:pt idx="80">
                  <c:v>0.90600000000000003</c:v>
                </c:pt>
                <c:pt idx="81">
                  <c:v>0.35799999999999998</c:v>
                </c:pt>
                <c:pt idx="82">
                  <c:v>0.95799999999999996</c:v>
                </c:pt>
                <c:pt idx="83">
                  <c:v>0.90400000000000003</c:v>
                </c:pt>
                <c:pt idx="84">
                  <c:v>0.872</c:v>
                </c:pt>
                <c:pt idx="85">
                  <c:v>0.83</c:v>
                </c:pt>
                <c:pt idx="86">
                  <c:v>0.85599999999999998</c:v>
                </c:pt>
                <c:pt idx="87">
                  <c:v>0.872</c:v>
                </c:pt>
                <c:pt idx="88">
                  <c:v>0.97799999999999998</c:v>
                </c:pt>
                <c:pt idx="89">
                  <c:v>0.60399999999999998</c:v>
                </c:pt>
                <c:pt idx="90">
                  <c:v>0.2</c:v>
                </c:pt>
                <c:pt idx="91">
                  <c:v>0.252</c:v>
                </c:pt>
                <c:pt idx="92">
                  <c:v>0.91200000000000003</c:v>
                </c:pt>
                <c:pt idx="93">
                  <c:v>0.46200000000000002</c:v>
                </c:pt>
                <c:pt idx="94">
                  <c:v>0.94399999999999995</c:v>
                </c:pt>
                <c:pt idx="95">
                  <c:v>0.71399999999999997</c:v>
                </c:pt>
                <c:pt idx="96">
                  <c:v>0.84399999999999997</c:v>
                </c:pt>
                <c:pt idx="97">
                  <c:v>0.84599999999999997</c:v>
                </c:pt>
                <c:pt idx="98">
                  <c:v>0.88800000000000001</c:v>
                </c:pt>
                <c:pt idx="99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35-5C4D-B9F3-BA282D4C5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overlap val="99"/>
        <c:axId val="919106912"/>
        <c:axId val="919107456"/>
      </c:barChart>
      <c:catAx>
        <c:axId val="91910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19107456"/>
        <c:crosses val="autoZero"/>
        <c:auto val="1"/>
        <c:lblAlgn val="ctr"/>
        <c:lblOffset val="100"/>
        <c:noMultiLvlLbl val="0"/>
      </c:catAx>
      <c:valAx>
        <c:axId val="9191074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91910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97132233275953"/>
          <c:y val="0.9787214702909276"/>
          <c:w val="0.13977835730237828"/>
          <c:h val="2.1278537205430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Estado</a:t>
            </a:r>
            <a:r>
              <a:rPr lang="es-AR" baseline="0"/>
              <a:t> de La Maquina</a:t>
            </a:r>
          </a:p>
          <a:p>
            <a:pPr>
              <a:defRPr/>
            </a:pP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C9-4397-ACAB-5D91223660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C9-4397-ACAB-5D91223660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C9-4397-ACAB-5D9122366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Tabla!$AR$98:$AR$100</c:f>
              <c:strCache>
                <c:ptCount val="3"/>
                <c:pt idx="0">
                  <c:v>Bueno</c:v>
                </c:pt>
                <c:pt idx="1">
                  <c:v>Regular</c:v>
                </c:pt>
                <c:pt idx="2">
                  <c:v>Malo</c:v>
                </c:pt>
              </c:strCache>
            </c:strRef>
          </c:cat>
          <c:val>
            <c:numRef>
              <c:f>Tabla!$AS$98:$AS$100</c:f>
              <c:numCache>
                <c:formatCode>General</c:formatCode>
                <c:ptCount val="3"/>
                <c:pt idx="0">
                  <c:v>37</c:v>
                </c:pt>
                <c:pt idx="1">
                  <c:v>29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6-0B45-AD9B-A544B0E8C63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Disponibilidad </a:t>
            </a:r>
          </a:p>
          <a:p>
            <a:pPr>
              <a:defRPr/>
            </a:pP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Tabla!$B$126</c:f>
              <c:strCache>
                <c:ptCount val="1"/>
                <c:pt idx="0">
                  <c:v>Camión Volquete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Tabla!$C$126</c:f>
              <c:numCache>
                <c:formatCode>0.00%</c:formatCode>
                <c:ptCount val="1"/>
                <c:pt idx="0">
                  <c:v>0.94435593361813297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64-40B5-BD15-11DB9C7158BF}"/>
            </c:ext>
          </c:extLst>
        </c:ser>
        <c:ser>
          <c:idx val="2"/>
          <c:order val="1"/>
          <c:tx>
            <c:strRef>
              <c:f>Tabla!$B$127</c:f>
              <c:strCache>
                <c:ptCount val="1"/>
                <c:pt idx="0">
                  <c:v>Perforadora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Tabla!$C$127</c:f>
              <c:numCache>
                <c:formatCode>0.00%</c:formatCode>
                <c:ptCount val="1"/>
                <c:pt idx="0">
                  <c:v>0.94228876686465235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64-40B5-BD15-11DB9C7158BF}"/>
            </c:ext>
          </c:extLst>
        </c:ser>
        <c:ser>
          <c:idx val="3"/>
          <c:order val="2"/>
          <c:tx>
            <c:strRef>
              <c:f>Tabla!$B$128</c:f>
              <c:strCache>
                <c:ptCount val="1"/>
                <c:pt idx="0">
                  <c:v>Cargadora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Tabla!$C$128</c:f>
              <c:numCache>
                <c:formatCode>0.00%</c:formatCode>
                <c:ptCount val="1"/>
                <c:pt idx="0">
                  <c:v>0.94334878364664054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64-40B5-BD15-11DB9C7158BF}"/>
            </c:ext>
          </c:extLst>
        </c:ser>
        <c:ser>
          <c:idx val="4"/>
          <c:order val="3"/>
          <c:tx>
            <c:strRef>
              <c:f>Tabla!$B$129</c:f>
              <c:strCache>
                <c:ptCount val="1"/>
                <c:pt idx="0">
                  <c:v>Bulldozer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Tabla!$C$129</c:f>
              <c:numCache>
                <c:formatCode>0.00%</c:formatCode>
                <c:ptCount val="1"/>
                <c:pt idx="0">
                  <c:v>0.94278184882668015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64-40B5-BD15-11DB9C7158BF}"/>
            </c:ext>
          </c:extLst>
        </c:ser>
        <c:ser>
          <c:idx val="5"/>
          <c:order val="4"/>
          <c:tx>
            <c:strRef>
              <c:f>Tabla!$B$130</c:f>
              <c:strCache>
                <c:ptCount val="1"/>
                <c:pt idx="0">
                  <c:v>Excavadora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Tabla!$C$130</c:f>
              <c:numCache>
                <c:formatCode>0.00%</c:formatCode>
                <c:ptCount val="1"/>
                <c:pt idx="0">
                  <c:v>0.94052719147553809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64-40B5-BD15-11DB9C71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44608"/>
        <c:axId val="824345088"/>
      </c:barChart>
      <c:catAx>
        <c:axId val="82434460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24345088"/>
        <c:crosses val="autoZero"/>
        <c:auto val="1"/>
        <c:lblAlgn val="ctr"/>
        <c:lblOffset val="100"/>
        <c:noMultiLvlLbl val="0"/>
      </c:catAx>
      <c:valAx>
        <c:axId val="8243450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2434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548691</xdr:colOff>
      <xdr:row>4</xdr:row>
      <xdr:rowOff>166135</xdr:rowOff>
    </xdr:from>
    <xdr:to>
      <xdr:col>3</xdr:col>
      <xdr:colOff>35273</xdr:colOff>
      <xdr:row>14</xdr:row>
      <xdr:rowOff>10208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772" y="952501"/>
          <a:ext cx="1814670" cy="1726922"/>
        </a:xfrm>
        <a:prstGeom prst="rect">
          <a:avLst/>
        </a:prstGeom>
      </xdr:spPr>
    </xdr:pic>
    <xdr:clientData/>
  </xdr:twoCellAnchor>
  <xdr:twoCellAnchor editAs="oneCell">
    <xdr:from>
      <xdr:col>9</xdr:col>
      <xdr:colOff>110756</xdr:colOff>
      <xdr:row>5</xdr:row>
      <xdr:rowOff>143983</xdr:rowOff>
    </xdr:from>
    <xdr:to>
      <xdr:col>10</xdr:col>
      <xdr:colOff>305751</xdr:colOff>
      <xdr:row>13</xdr:row>
      <xdr:rowOff>103226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4070" y="1118634"/>
          <a:ext cx="1465522" cy="1465522"/>
        </a:xfrm>
        <a:prstGeom prst="rect">
          <a:avLst/>
        </a:prstGeom>
      </xdr:spPr>
    </xdr:pic>
    <xdr:clientData/>
  </xdr:twoCellAnchor>
  <xdr:twoCellAnchor>
    <xdr:from>
      <xdr:col>24</xdr:col>
      <xdr:colOff>38796</xdr:colOff>
      <xdr:row>18</xdr:row>
      <xdr:rowOff>95995</xdr:rowOff>
    </xdr:from>
    <xdr:to>
      <xdr:col>57</xdr:col>
      <xdr:colOff>408590</xdr:colOff>
      <xdr:row>89</xdr:row>
      <xdr:rowOff>144571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23090</xdr:colOff>
      <xdr:row>95</xdr:row>
      <xdr:rowOff>80775</xdr:rowOff>
    </xdr:from>
    <xdr:to>
      <xdr:col>41</xdr:col>
      <xdr:colOff>376463</xdr:colOff>
      <xdr:row>129</xdr:row>
      <xdr:rowOff>127825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571500</xdr:colOff>
      <xdr:row>94</xdr:row>
      <xdr:rowOff>152400</xdr:rowOff>
    </xdr:from>
    <xdr:to>
      <xdr:col>61</xdr:col>
      <xdr:colOff>259773</xdr:colOff>
      <xdr:row>132</xdr:row>
      <xdr:rowOff>17318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C1793A-6572-25CB-D4CF-4A531BA91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zoomScale="60" zoomScaleNormal="60" workbookViewId="0">
      <selection activeCell="A7" sqref="A7"/>
    </sheetView>
  </sheetViews>
  <sheetFormatPr baseColWidth="10" defaultColWidth="10.7109375" defaultRowHeight="15" x14ac:dyDescent="0.25"/>
  <cols>
    <col min="1" max="1" width="44.7109375" customWidth="1"/>
    <col min="2" max="2" width="75" customWidth="1"/>
    <col min="3" max="3" width="13.28515625" customWidth="1"/>
    <col min="4" max="4" width="91.85546875" customWidth="1"/>
  </cols>
  <sheetData>
    <row r="1" spans="1:12" x14ac:dyDescent="0.25">
      <c r="A1" s="56" t="s">
        <v>0</v>
      </c>
      <c r="B1" s="66" t="s">
        <v>1</v>
      </c>
      <c r="C1" s="57" t="s">
        <v>2</v>
      </c>
    </row>
    <row r="2" spans="1:12" ht="16.5" thickTop="1" thickBot="1" x14ac:dyDescent="0.3"/>
    <row r="3" spans="1:12" ht="44.25" customHeight="1" thickBot="1" x14ac:dyDescent="0.3">
      <c r="A3" s="72" t="s">
        <v>3</v>
      </c>
      <c r="B3" s="73"/>
      <c r="C3" s="73"/>
      <c r="D3" s="74"/>
    </row>
    <row r="4" spans="1:12" ht="15" customHeight="1" x14ac:dyDescent="0.25">
      <c r="A4" s="69"/>
      <c r="B4" s="70"/>
      <c r="C4" s="70"/>
      <c r="D4" s="71"/>
      <c r="E4" s="55"/>
      <c r="F4" s="55"/>
      <c r="G4" s="55"/>
      <c r="H4" s="55"/>
      <c r="I4" s="55"/>
      <c r="J4" s="55"/>
      <c r="K4" s="55"/>
      <c r="L4" s="55"/>
    </row>
    <row r="5" spans="1:12" ht="90" x14ac:dyDescent="0.25">
      <c r="A5" s="58" t="s">
        <v>4</v>
      </c>
      <c r="B5" s="59"/>
      <c r="C5" s="59"/>
      <c r="D5" s="60"/>
      <c r="E5" s="55"/>
      <c r="F5" s="55"/>
      <c r="G5" s="55"/>
      <c r="H5" s="55"/>
      <c r="I5" s="55"/>
      <c r="J5" s="55"/>
      <c r="K5" s="55"/>
      <c r="L5" s="55"/>
    </row>
    <row r="6" spans="1:12" x14ac:dyDescent="0.25">
      <c r="A6" s="61"/>
      <c r="B6" s="59"/>
      <c r="C6" s="59"/>
      <c r="D6" s="60"/>
      <c r="E6" s="55"/>
      <c r="F6" s="55"/>
      <c r="G6" s="55"/>
      <c r="H6" s="55"/>
      <c r="I6" s="55"/>
      <c r="J6" s="55"/>
      <c r="K6" s="55"/>
      <c r="L6" s="55"/>
    </row>
    <row r="7" spans="1:12" x14ac:dyDescent="0.25">
      <c r="A7" s="61" t="s">
        <v>5</v>
      </c>
      <c r="B7" s="59"/>
      <c r="C7" s="59"/>
      <c r="D7" s="60"/>
      <c r="E7" s="55"/>
      <c r="F7" s="55"/>
      <c r="G7" s="55"/>
      <c r="H7" s="55"/>
      <c r="I7" s="55"/>
      <c r="J7" s="55"/>
      <c r="K7" s="55"/>
      <c r="L7" s="55"/>
    </row>
    <row r="8" spans="1:12" x14ac:dyDescent="0.25">
      <c r="A8" s="61"/>
      <c r="B8" s="59"/>
      <c r="C8" s="59"/>
      <c r="D8" s="60"/>
      <c r="E8" s="55"/>
      <c r="F8" s="55"/>
      <c r="G8" s="55"/>
      <c r="H8" s="55"/>
      <c r="I8" s="55"/>
      <c r="J8" s="55"/>
      <c r="K8" s="55"/>
      <c r="L8" s="55"/>
    </row>
    <row r="9" spans="1:12" x14ac:dyDescent="0.25">
      <c r="A9" s="61" t="s">
        <v>6</v>
      </c>
      <c r="B9" s="59"/>
      <c r="C9" s="59"/>
      <c r="D9" s="60"/>
      <c r="E9" s="55"/>
      <c r="F9" s="55"/>
      <c r="G9" s="55"/>
      <c r="H9" s="55"/>
      <c r="I9" s="55"/>
      <c r="J9" s="55"/>
      <c r="K9" s="55"/>
      <c r="L9" s="55"/>
    </row>
    <row r="10" spans="1:12" x14ac:dyDescent="0.25">
      <c r="A10" s="61"/>
      <c r="B10" s="59"/>
      <c r="C10" s="59"/>
      <c r="D10" s="60"/>
      <c r="E10" s="55"/>
      <c r="F10" s="55"/>
      <c r="G10" s="55"/>
      <c r="H10" s="55"/>
      <c r="I10" s="55"/>
      <c r="J10" s="55"/>
      <c r="K10" s="55"/>
      <c r="L10" s="55"/>
    </row>
    <row r="11" spans="1:12" x14ac:dyDescent="0.25">
      <c r="A11" s="61" t="s">
        <v>7</v>
      </c>
      <c r="B11" s="59"/>
      <c r="C11" s="59"/>
      <c r="D11" s="60"/>
      <c r="E11" s="55"/>
      <c r="F11" s="55"/>
      <c r="G11" s="55"/>
      <c r="H11" s="55"/>
      <c r="I11" s="55"/>
      <c r="J11" s="55"/>
      <c r="K11" s="55"/>
      <c r="L11" s="55"/>
    </row>
    <row r="12" spans="1:12" x14ac:dyDescent="0.25">
      <c r="A12" s="61"/>
      <c r="B12" s="59"/>
      <c r="C12" s="59"/>
      <c r="D12" s="60"/>
      <c r="E12" s="55"/>
      <c r="F12" s="55"/>
      <c r="G12" s="55"/>
      <c r="H12" s="55"/>
      <c r="I12" s="55"/>
      <c r="J12" s="55"/>
      <c r="K12" s="55"/>
      <c r="L12" s="55"/>
    </row>
    <row r="13" spans="1:12" x14ac:dyDescent="0.25">
      <c r="A13" s="61"/>
      <c r="B13" s="59"/>
      <c r="C13" s="59"/>
      <c r="D13" s="60"/>
      <c r="E13" s="55"/>
      <c r="F13" s="55"/>
      <c r="G13" s="55"/>
      <c r="H13" s="55"/>
      <c r="I13" s="55"/>
      <c r="J13" s="55"/>
      <c r="K13" s="55"/>
      <c r="L13" s="55"/>
    </row>
    <row r="14" spans="1:12" x14ac:dyDescent="0.25">
      <c r="A14" s="61" t="s">
        <v>8</v>
      </c>
      <c r="B14" s="59"/>
      <c r="C14" s="59"/>
      <c r="D14" s="60"/>
      <c r="E14" s="55"/>
      <c r="F14" s="55"/>
      <c r="G14" s="55"/>
      <c r="H14" s="55"/>
      <c r="I14" s="55"/>
      <c r="J14" s="55"/>
      <c r="K14" s="55"/>
      <c r="L14" s="55"/>
    </row>
    <row r="15" spans="1:12" x14ac:dyDescent="0.25">
      <c r="A15" s="61" t="s">
        <v>9</v>
      </c>
      <c r="B15" s="59"/>
      <c r="C15" s="59"/>
      <c r="D15" s="60"/>
      <c r="E15" s="55"/>
      <c r="F15" s="55"/>
      <c r="G15" s="55"/>
      <c r="H15" s="55"/>
      <c r="I15" s="55"/>
      <c r="J15" s="55"/>
      <c r="K15" s="55"/>
      <c r="L15" s="55"/>
    </row>
    <row r="16" spans="1:12" x14ac:dyDescent="0.25">
      <c r="A16" s="61" t="s">
        <v>10</v>
      </c>
      <c r="B16" s="59"/>
      <c r="C16" s="59"/>
      <c r="D16" s="60"/>
      <c r="E16" s="55"/>
      <c r="F16" s="55"/>
      <c r="G16" s="55"/>
      <c r="H16" s="55"/>
      <c r="I16" s="55"/>
      <c r="J16" s="55"/>
      <c r="K16" s="55"/>
      <c r="L16" s="55"/>
    </row>
    <row r="17" spans="1:12" x14ac:dyDescent="0.25">
      <c r="A17" s="61"/>
      <c r="B17" s="59"/>
      <c r="C17" s="59"/>
      <c r="D17" s="60"/>
      <c r="E17" s="55"/>
      <c r="F17" s="55"/>
      <c r="G17" s="55"/>
      <c r="H17" s="55"/>
      <c r="I17" s="55"/>
      <c r="J17" s="55"/>
      <c r="K17" s="55"/>
      <c r="L17" s="55"/>
    </row>
    <row r="18" spans="1:12" x14ac:dyDescent="0.25">
      <c r="A18" s="61" t="s">
        <v>11</v>
      </c>
      <c r="B18" s="59"/>
      <c r="C18" s="59"/>
      <c r="D18" s="60"/>
      <c r="E18" s="55"/>
      <c r="F18" s="55"/>
      <c r="G18" s="55"/>
      <c r="H18" s="55"/>
      <c r="I18" s="55"/>
      <c r="J18" s="55"/>
      <c r="K18" s="55"/>
      <c r="L18" s="55"/>
    </row>
    <row r="19" spans="1:12" x14ac:dyDescent="0.25">
      <c r="A19" s="61"/>
      <c r="B19" s="59"/>
      <c r="C19" s="59"/>
      <c r="D19" s="60"/>
      <c r="E19" s="55"/>
      <c r="F19" s="55"/>
      <c r="G19" s="55"/>
      <c r="H19" s="55"/>
      <c r="I19" s="55"/>
      <c r="J19" s="55"/>
      <c r="K19" s="55"/>
      <c r="L19" s="55"/>
    </row>
    <row r="20" spans="1:12" x14ac:dyDescent="0.25">
      <c r="A20" s="61" t="s">
        <v>12</v>
      </c>
      <c r="B20" s="59"/>
      <c r="C20" s="59"/>
      <c r="D20" s="60"/>
      <c r="E20" s="55"/>
      <c r="F20" s="55"/>
      <c r="G20" s="55"/>
      <c r="H20" s="55"/>
      <c r="I20" s="55"/>
      <c r="J20" s="55"/>
      <c r="K20" s="55"/>
      <c r="L20" s="55"/>
    </row>
    <row r="21" spans="1:12" x14ac:dyDescent="0.25">
      <c r="A21" s="61" t="s">
        <v>13</v>
      </c>
      <c r="B21" s="59"/>
      <c r="C21" s="59"/>
      <c r="D21" s="60"/>
      <c r="E21" s="55"/>
      <c r="F21" s="55"/>
      <c r="G21" s="55"/>
      <c r="H21" s="55"/>
      <c r="I21" s="55"/>
      <c r="J21" s="55"/>
      <c r="K21" s="55"/>
      <c r="L21" s="55"/>
    </row>
    <row r="22" spans="1:12" x14ac:dyDescent="0.25">
      <c r="A22" s="61"/>
      <c r="B22" s="59"/>
      <c r="C22" s="59"/>
      <c r="D22" s="60"/>
      <c r="E22" s="55"/>
      <c r="F22" s="55"/>
      <c r="G22" s="55"/>
      <c r="H22" s="55"/>
      <c r="I22" s="55"/>
      <c r="J22" s="55"/>
      <c r="K22" s="55"/>
      <c r="L22" s="55"/>
    </row>
    <row r="23" spans="1:12" x14ac:dyDescent="0.25">
      <c r="A23" s="61" t="s">
        <v>14</v>
      </c>
      <c r="B23" s="59"/>
      <c r="C23" s="59"/>
      <c r="D23" s="60"/>
      <c r="E23" s="55"/>
      <c r="F23" s="55"/>
      <c r="G23" s="55"/>
      <c r="H23" s="55"/>
      <c r="I23" s="55"/>
      <c r="J23" s="55"/>
      <c r="K23" s="55"/>
      <c r="L23" s="55"/>
    </row>
    <row r="24" spans="1:12" x14ac:dyDescent="0.25">
      <c r="A24" s="61"/>
      <c r="B24" s="59"/>
      <c r="C24" s="59"/>
      <c r="D24" s="60"/>
      <c r="E24" s="55"/>
      <c r="F24" s="55"/>
      <c r="G24" s="55"/>
      <c r="H24" s="55"/>
      <c r="I24" s="55"/>
      <c r="J24" s="55"/>
      <c r="K24" s="55"/>
      <c r="L24" s="55"/>
    </row>
    <row r="25" spans="1:12" x14ac:dyDescent="0.25">
      <c r="A25" s="61"/>
      <c r="B25" s="59"/>
      <c r="C25" s="59"/>
      <c r="D25" s="60"/>
      <c r="E25" s="55"/>
      <c r="F25" s="55"/>
      <c r="G25" s="55"/>
      <c r="H25" s="55"/>
      <c r="I25" s="55"/>
      <c r="J25" s="55"/>
      <c r="K25" s="55"/>
      <c r="L25" s="55"/>
    </row>
    <row r="26" spans="1:12" x14ac:dyDescent="0.25">
      <c r="A26" s="61" t="s">
        <v>15</v>
      </c>
      <c r="B26" s="59"/>
      <c r="C26" s="59"/>
      <c r="D26" s="60"/>
      <c r="E26" s="55"/>
      <c r="F26" s="55"/>
      <c r="G26" s="55"/>
      <c r="H26" s="55"/>
      <c r="I26" s="55"/>
      <c r="J26" s="55"/>
      <c r="K26" s="55"/>
      <c r="L26" s="55"/>
    </row>
    <row r="27" spans="1:12" x14ac:dyDescent="0.25">
      <c r="A27" s="61"/>
      <c r="B27" s="59"/>
      <c r="C27" s="59"/>
      <c r="D27" s="60"/>
      <c r="E27" s="55"/>
      <c r="F27" s="55"/>
      <c r="G27" s="55"/>
      <c r="H27" s="55"/>
      <c r="I27" s="55"/>
      <c r="J27" s="55"/>
      <c r="K27" s="55"/>
      <c r="L27" s="55"/>
    </row>
    <row r="28" spans="1:12" x14ac:dyDescent="0.25">
      <c r="A28" s="61" t="s">
        <v>16</v>
      </c>
      <c r="B28" s="59"/>
      <c r="C28" s="59"/>
      <c r="D28" s="60"/>
      <c r="E28" s="55"/>
      <c r="F28" s="55"/>
      <c r="G28" s="55"/>
      <c r="H28" s="55"/>
      <c r="I28" s="55"/>
      <c r="J28" s="55"/>
      <c r="K28" s="55"/>
      <c r="L28" s="55"/>
    </row>
    <row r="29" spans="1:12" x14ac:dyDescent="0.25">
      <c r="A29" s="61"/>
      <c r="B29" s="59"/>
      <c r="C29" s="59"/>
      <c r="D29" s="60"/>
      <c r="E29" s="55"/>
      <c r="F29" s="55"/>
      <c r="G29" s="55"/>
      <c r="H29" s="55"/>
      <c r="I29" s="55"/>
      <c r="J29" s="55"/>
      <c r="K29" s="55"/>
      <c r="L29" s="55"/>
    </row>
    <row r="30" spans="1:12" x14ac:dyDescent="0.25">
      <c r="A30" s="61" t="s">
        <v>17</v>
      </c>
      <c r="B30" s="59"/>
      <c r="C30" s="59"/>
      <c r="D30" s="60"/>
      <c r="E30" s="55"/>
      <c r="F30" s="55"/>
      <c r="G30" s="55"/>
      <c r="H30" s="55"/>
      <c r="I30" s="55"/>
      <c r="J30" s="55"/>
      <c r="K30" s="55"/>
      <c r="L30" s="55"/>
    </row>
    <row r="31" spans="1:12" x14ac:dyDescent="0.25">
      <c r="A31" s="61"/>
      <c r="B31" s="59"/>
      <c r="C31" s="59"/>
      <c r="D31" s="60"/>
      <c r="E31" s="55"/>
      <c r="F31" s="55"/>
      <c r="G31" s="55"/>
      <c r="H31" s="55"/>
      <c r="I31" s="55"/>
      <c r="J31" s="55"/>
      <c r="K31" s="55"/>
      <c r="L31" s="55"/>
    </row>
    <row r="32" spans="1:12" x14ac:dyDescent="0.25">
      <c r="A32" s="61" t="s">
        <v>18</v>
      </c>
      <c r="B32" s="59"/>
      <c r="C32" s="59"/>
      <c r="D32" s="60"/>
      <c r="E32" s="55"/>
      <c r="F32" s="55"/>
      <c r="G32" s="55"/>
      <c r="H32" s="55"/>
      <c r="I32" s="55"/>
      <c r="J32" s="55"/>
      <c r="K32" s="55"/>
      <c r="L32" s="55"/>
    </row>
    <row r="33" spans="1:12" x14ac:dyDescent="0.25">
      <c r="A33" s="61"/>
      <c r="B33" s="59"/>
      <c r="C33" s="59"/>
      <c r="D33" s="60"/>
      <c r="E33" s="55"/>
      <c r="F33" s="55"/>
      <c r="G33" s="55"/>
      <c r="H33" s="55"/>
      <c r="I33" s="55"/>
      <c r="J33" s="55"/>
      <c r="K33" s="55"/>
      <c r="L33" s="55"/>
    </row>
    <row r="34" spans="1:12" x14ac:dyDescent="0.25">
      <c r="A34" s="61" t="s">
        <v>19</v>
      </c>
      <c r="B34" s="59"/>
      <c r="C34" s="59"/>
      <c r="D34" s="60"/>
      <c r="E34" s="55"/>
      <c r="F34" s="55"/>
      <c r="G34" s="55"/>
      <c r="H34" s="55"/>
      <c r="I34" s="55"/>
      <c r="J34" s="55"/>
      <c r="K34" s="55"/>
      <c r="L34" s="55"/>
    </row>
    <row r="35" spans="1:12" x14ac:dyDescent="0.25">
      <c r="A35" s="61"/>
      <c r="B35" s="59"/>
      <c r="C35" s="59"/>
      <c r="D35" s="60"/>
      <c r="E35" s="55"/>
      <c r="F35" s="55"/>
      <c r="G35" s="55"/>
      <c r="H35" s="55"/>
      <c r="I35" s="55"/>
      <c r="J35" s="55"/>
      <c r="K35" s="55"/>
      <c r="L35" s="55"/>
    </row>
    <row r="36" spans="1:12" x14ac:dyDescent="0.25">
      <c r="A36" s="61" t="s">
        <v>20</v>
      </c>
      <c r="B36" s="59"/>
      <c r="C36" s="59"/>
      <c r="D36" s="60"/>
      <c r="E36" s="55"/>
      <c r="F36" s="55"/>
      <c r="G36" s="55"/>
      <c r="H36" s="55"/>
      <c r="I36" s="55"/>
      <c r="J36" s="55"/>
      <c r="K36" s="55"/>
      <c r="L36" s="55"/>
    </row>
    <row r="37" spans="1:12" x14ac:dyDescent="0.25">
      <c r="A37" s="61"/>
      <c r="B37" s="59"/>
      <c r="C37" s="59"/>
      <c r="D37" s="60"/>
      <c r="E37" s="55"/>
      <c r="F37" s="55"/>
      <c r="G37" s="55"/>
      <c r="H37" s="55"/>
      <c r="I37" s="55"/>
      <c r="J37" s="55"/>
      <c r="K37" s="55"/>
      <c r="L37" s="55"/>
    </row>
    <row r="38" spans="1:12" x14ac:dyDescent="0.25">
      <c r="A38" s="61" t="s">
        <v>21</v>
      </c>
      <c r="B38" s="59"/>
      <c r="C38" s="59"/>
      <c r="D38" s="60"/>
      <c r="E38" s="55"/>
      <c r="F38" s="55"/>
      <c r="G38" s="55"/>
      <c r="H38" s="55"/>
      <c r="I38" s="55"/>
      <c r="J38" s="55"/>
      <c r="K38" s="55"/>
      <c r="L38" s="55"/>
    </row>
    <row r="39" spans="1:12" x14ac:dyDescent="0.25">
      <c r="A39" s="61"/>
      <c r="B39" s="59"/>
      <c r="C39" s="59"/>
      <c r="D39" s="60"/>
      <c r="E39" s="55"/>
      <c r="F39" s="55"/>
      <c r="G39" s="55"/>
      <c r="H39" s="55"/>
      <c r="I39" s="55"/>
      <c r="J39" s="55"/>
      <c r="K39" s="55"/>
      <c r="L39" s="55"/>
    </row>
    <row r="40" spans="1:12" x14ac:dyDescent="0.25">
      <c r="A40" s="61" t="s">
        <v>22</v>
      </c>
      <c r="B40" s="59"/>
      <c r="C40" s="59"/>
      <c r="D40" s="60"/>
      <c r="E40" s="55"/>
      <c r="F40" s="55"/>
      <c r="G40" s="55"/>
      <c r="H40" s="55"/>
      <c r="I40" s="55"/>
      <c r="J40" s="55"/>
      <c r="K40" s="55"/>
      <c r="L40" s="55"/>
    </row>
    <row r="41" spans="1:12" x14ac:dyDescent="0.25">
      <c r="A41" s="61"/>
      <c r="B41" s="59"/>
      <c r="C41" s="59"/>
      <c r="D41" s="60"/>
      <c r="E41" s="55"/>
      <c r="F41" s="55"/>
      <c r="G41" s="55"/>
      <c r="H41" s="55"/>
      <c r="I41" s="55"/>
      <c r="J41" s="55"/>
      <c r="K41" s="55"/>
      <c r="L41" s="55"/>
    </row>
    <row r="42" spans="1:12" x14ac:dyDescent="0.25">
      <c r="A42" s="61" t="s">
        <v>23</v>
      </c>
      <c r="B42" s="59"/>
      <c r="C42" s="59"/>
      <c r="D42" s="60"/>
      <c r="E42" s="55"/>
      <c r="F42" s="55"/>
      <c r="G42" s="55"/>
      <c r="H42" s="55"/>
      <c r="I42" s="55"/>
      <c r="J42" s="55"/>
      <c r="K42" s="55"/>
      <c r="L42" s="55"/>
    </row>
    <row r="43" spans="1:12" x14ac:dyDescent="0.25">
      <c r="A43" s="61"/>
      <c r="B43" s="59"/>
      <c r="C43" s="59"/>
      <c r="D43" s="60"/>
      <c r="E43" s="55"/>
      <c r="F43" s="55"/>
      <c r="G43" s="55"/>
      <c r="H43" s="55"/>
      <c r="I43" s="55"/>
      <c r="J43" s="55"/>
      <c r="K43" s="55"/>
      <c r="L43" s="55"/>
    </row>
    <row r="44" spans="1:12" x14ac:dyDescent="0.25">
      <c r="A44" s="61" t="s">
        <v>24</v>
      </c>
      <c r="B44" s="59"/>
      <c r="C44" s="59"/>
      <c r="D44" s="60"/>
      <c r="E44" s="55"/>
      <c r="F44" s="55"/>
      <c r="G44" s="55"/>
      <c r="H44" s="55"/>
      <c r="I44" s="55"/>
      <c r="J44" s="55"/>
      <c r="K44" s="55"/>
      <c r="L44" s="55"/>
    </row>
    <row r="45" spans="1:12" x14ac:dyDescent="0.25">
      <c r="A45" s="61"/>
      <c r="B45" s="59"/>
      <c r="C45" s="59"/>
      <c r="D45" s="60"/>
      <c r="E45" s="55"/>
      <c r="F45" s="55"/>
      <c r="G45" s="55"/>
      <c r="H45" s="55"/>
      <c r="I45" s="55"/>
      <c r="J45" s="55"/>
      <c r="K45" s="55"/>
      <c r="L45" s="55"/>
    </row>
    <row r="46" spans="1:12" x14ac:dyDescent="0.25">
      <c r="A46" s="61" t="s">
        <v>25</v>
      </c>
      <c r="B46" s="59"/>
      <c r="C46" s="59"/>
      <c r="D46" s="60"/>
      <c r="E46" s="55"/>
      <c r="F46" s="55"/>
      <c r="G46" s="55"/>
      <c r="H46" s="55"/>
      <c r="I46" s="55"/>
      <c r="J46" s="55"/>
      <c r="K46" s="55"/>
      <c r="L46" s="55"/>
    </row>
    <row r="47" spans="1:12" x14ac:dyDescent="0.25">
      <c r="A47" s="61"/>
      <c r="B47" s="59"/>
      <c r="C47" s="59"/>
      <c r="D47" s="60"/>
      <c r="E47" s="55"/>
      <c r="F47" s="55"/>
      <c r="G47" s="55"/>
      <c r="H47" s="55"/>
      <c r="I47" s="55"/>
      <c r="J47" s="55"/>
      <c r="K47" s="55"/>
      <c r="L47" s="55"/>
    </row>
    <row r="48" spans="1:12" ht="23.25" x14ac:dyDescent="0.35">
      <c r="A48" s="62" t="s">
        <v>26</v>
      </c>
      <c r="B48" s="59"/>
      <c r="C48" s="59"/>
      <c r="D48" s="60"/>
      <c r="E48" s="55"/>
      <c r="F48" s="55"/>
      <c r="G48" s="55"/>
      <c r="H48" s="55"/>
      <c r="I48" s="55"/>
      <c r="J48" s="55"/>
      <c r="K48" s="55"/>
      <c r="L48" s="55"/>
    </row>
    <row r="49" spans="1:12" x14ac:dyDescent="0.25">
      <c r="A49" s="61"/>
      <c r="B49" s="59"/>
      <c r="C49" s="59"/>
      <c r="D49" s="60"/>
      <c r="E49" s="55"/>
      <c r="F49" s="55"/>
      <c r="G49" s="55"/>
      <c r="H49" s="55"/>
      <c r="I49" s="55"/>
      <c r="J49" s="55"/>
      <c r="K49" s="55"/>
      <c r="L49" s="55"/>
    </row>
    <row r="50" spans="1:12" x14ac:dyDescent="0.25">
      <c r="A50" s="61" t="s">
        <v>27</v>
      </c>
      <c r="B50" s="59"/>
      <c r="C50" s="59"/>
      <c r="D50" s="60"/>
      <c r="E50" s="55"/>
      <c r="F50" s="55"/>
      <c r="G50" s="55"/>
      <c r="H50" s="55"/>
      <c r="I50" s="55"/>
      <c r="J50" s="55"/>
      <c r="K50" s="55"/>
      <c r="L50" s="55"/>
    </row>
    <row r="51" spans="1:12" x14ac:dyDescent="0.25">
      <c r="A51" s="61" t="s">
        <v>28</v>
      </c>
      <c r="B51" s="59"/>
      <c r="C51" s="59"/>
      <c r="D51" s="60"/>
      <c r="E51" s="55"/>
      <c r="F51" s="55"/>
      <c r="G51" s="55"/>
      <c r="H51" s="55"/>
      <c r="I51" s="55"/>
      <c r="J51" s="55"/>
      <c r="K51" s="55"/>
      <c r="L51" s="55"/>
    </row>
    <row r="52" spans="1:12" x14ac:dyDescent="0.25">
      <c r="A52" s="61" t="s">
        <v>29</v>
      </c>
      <c r="B52" s="59"/>
      <c r="C52" s="59"/>
      <c r="D52" s="60"/>
      <c r="E52" s="55"/>
      <c r="F52" s="55"/>
      <c r="G52" s="55"/>
      <c r="H52" s="55"/>
      <c r="I52" s="55"/>
      <c r="J52" s="55"/>
      <c r="K52" s="55"/>
      <c r="L52" s="55"/>
    </row>
    <row r="53" spans="1:12" x14ac:dyDescent="0.25">
      <c r="A53" s="61"/>
      <c r="B53" s="59"/>
      <c r="C53" s="59"/>
      <c r="D53" s="60"/>
      <c r="E53" s="55"/>
      <c r="F53" s="55"/>
      <c r="G53" s="55"/>
      <c r="H53" s="55"/>
      <c r="I53" s="55"/>
      <c r="J53" s="55"/>
      <c r="K53" s="55"/>
      <c r="L53" s="55"/>
    </row>
    <row r="54" spans="1:12" x14ac:dyDescent="0.25">
      <c r="A54" s="61" t="s">
        <v>30</v>
      </c>
      <c r="B54" s="59"/>
      <c r="C54" s="59"/>
      <c r="D54" s="60"/>
      <c r="E54" s="55"/>
      <c r="F54" s="55"/>
      <c r="G54" s="55"/>
      <c r="H54" s="55"/>
      <c r="I54" s="55"/>
      <c r="J54" s="55"/>
      <c r="K54" s="55"/>
      <c r="L54" s="55"/>
    </row>
    <row r="55" spans="1:12" x14ac:dyDescent="0.25">
      <c r="A55" s="61" t="s">
        <v>31</v>
      </c>
      <c r="B55" s="59"/>
      <c r="C55" s="59"/>
      <c r="D55" s="60"/>
      <c r="E55" s="55"/>
      <c r="F55" s="55"/>
      <c r="G55" s="55"/>
      <c r="H55" s="55"/>
      <c r="I55" s="55"/>
      <c r="J55" s="55"/>
      <c r="K55" s="55"/>
      <c r="L55" s="55"/>
    </row>
    <row r="56" spans="1:12" x14ac:dyDescent="0.25">
      <c r="A56" s="61" t="s">
        <v>32</v>
      </c>
      <c r="B56" s="59"/>
      <c r="C56" s="59"/>
      <c r="D56" s="60"/>
      <c r="E56" s="55"/>
      <c r="F56" s="55"/>
      <c r="G56" s="55"/>
      <c r="H56" s="55"/>
      <c r="I56" s="55"/>
      <c r="J56" s="55"/>
      <c r="K56" s="55"/>
      <c r="L56" s="55"/>
    </row>
    <row r="57" spans="1:12" x14ac:dyDescent="0.25">
      <c r="A57" s="61" t="s">
        <v>33</v>
      </c>
      <c r="B57" s="59"/>
      <c r="C57" s="59"/>
      <c r="D57" s="60"/>
      <c r="E57" s="55"/>
      <c r="F57" s="55"/>
      <c r="G57" s="55"/>
      <c r="H57" s="55"/>
      <c r="I57" s="55"/>
      <c r="J57" s="55"/>
      <c r="K57" s="55"/>
      <c r="L57" s="55"/>
    </row>
    <row r="58" spans="1:12" x14ac:dyDescent="0.25">
      <c r="A58" s="61"/>
      <c r="B58" s="59"/>
      <c r="C58" s="59"/>
      <c r="D58" s="60"/>
      <c r="E58" s="55"/>
      <c r="F58" s="55"/>
      <c r="G58" s="55"/>
      <c r="H58" s="55"/>
      <c r="I58" s="55"/>
      <c r="J58" s="55"/>
      <c r="K58" s="55"/>
      <c r="L58" s="55"/>
    </row>
    <row r="59" spans="1:12" x14ac:dyDescent="0.25">
      <c r="A59" s="61"/>
      <c r="B59" s="59"/>
      <c r="C59" s="59"/>
      <c r="D59" s="60"/>
      <c r="E59" s="55"/>
      <c r="F59" s="55"/>
      <c r="G59" s="55"/>
      <c r="H59" s="55"/>
      <c r="I59" s="55"/>
      <c r="J59" s="55"/>
      <c r="K59" s="55"/>
      <c r="L59" s="55"/>
    </row>
    <row r="60" spans="1:12" ht="15.75" thickBot="1" x14ac:dyDescent="0.3">
      <c r="A60" s="63"/>
      <c r="B60" s="64"/>
      <c r="C60" s="64"/>
      <c r="D60" s="65"/>
    </row>
    <row r="61" spans="1:12" ht="15.75" thickTop="1" x14ac:dyDescent="0.25"/>
  </sheetData>
  <mergeCells count="2">
    <mergeCell ref="A4:D4"/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30"/>
  <sheetViews>
    <sheetView tabSelected="1" topLeftCell="A72" zoomScale="55" zoomScaleNormal="55" workbookViewId="0">
      <selection activeCell="BE94" sqref="BE94"/>
    </sheetView>
  </sheetViews>
  <sheetFormatPr baseColWidth="10" defaultColWidth="9.140625" defaultRowHeight="15" x14ac:dyDescent="0.25"/>
  <cols>
    <col min="1" max="1" width="9" customWidth="1"/>
    <col min="2" max="3" width="17.7109375" customWidth="1"/>
    <col min="4" max="4" width="21.7109375" customWidth="1"/>
    <col min="5" max="6" width="21.42578125" customWidth="1"/>
    <col min="7" max="7" width="20.42578125" customWidth="1"/>
    <col min="8" max="8" width="17.7109375" customWidth="1"/>
    <col min="9" max="9" width="13.85546875" customWidth="1"/>
    <col min="10" max="10" width="19.140625" customWidth="1"/>
    <col min="11" max="11" width="14" customWidth="1"/>
    <col min="13" max="13" width="21" customWidth="1"/>
    <col min="14" max="14" width="25.7109375" customWidth="1"/>
    <col min="17" max="17" width="31.28515625" customWidth="1"/>
    <col min="18" max="18" width="35.28515625" customWidth="1"/>
    <col min="19" max="19" width="39.5703125" customWidth="1"/>
  </cols>
  <sheetData>
    <row r="1" spans="1:49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49" ht="16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50"/>
    </row>
    <row r="3" spans="1:49" ht="15.7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50"/>
    </row>
    <row r="4" spans="1:49" ht="1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50"/>
    </row>
    <row r="5" spans="1:49" ht="1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51"/>
    </row>
    <row r="6" spans="1:49" ht="15" customHeight="1" x14ac:dyDescent="0.25">
      <c r="A6" s="5"/>
      <c r="B6" s="86" t="s">
        <v>34</v>
      </c>
      <c r="C6" s="87"/>
      <c r="D6" s="87"/>
      <c r="E6" s="87"/>
      <c r="F6" s="87"/>
      <c r="G6" s="87"/>
      <c r="H6" s="87"/>
      <c r="I6" s="87"/>
      <c r="J6" s="87"/>
      <c r="K6" s="87"/>
    </row>
    <row r="7" spans="1:49" ht="15" customHeight="1" x14ac:dyDescent="0.25">
      <c r="A7" s="5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49" ht="15" customHeight="1" x14ac:dyDescent="0.25">
      <c r="A8" s="5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49" ht="15" customHeight="1" x14ac:dyDescent="0.25">
      <c r="A9" s="5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49" ht="15" customHeight="1" x14ac:dyDescent="0.25">
      <c r="A10" s="5"/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49" ht="15" customHeight="1" thickBot="1" x14ac:dyDescent="0.3">
      <c r="A11" s="5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49" ht="15" customHeight="1" x14ac:dyDescent="0.25">
      <c r="A12" s="5"/>
      <c r="B12" s="87"/>
      <c r="C12" s="87"/>
      <c r="D12" s="87"/>
      <c r="E12" s="87"/>
      <c r="F12" s="87"/>
      <c r="G12" s="87"/>
      <c r="H12" s="87"/>
      <c r="I12" s="87"/>
      <c r="J12" s="87"/>
      <c r="K12" s="87"/>
      <c r="AG12" s="75" t="s">
        <v>35</v>
      </c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7"/>
    </row>
    <row r="13" spans="1:49" ht="15" customHeight="1" x14ac:dyDescent="0.25">
      <c r="A13" s="5"/>
      <c r="B13" s="87"/>
      <c r="C13" s="87"/>
      <c r="D13" s="87"/>
      <c r="E13" s="87"/>
      <c r="F13" s="87"/>
      <c r="G13" s="87"/>
      <c r="H13" s="87"/>
      <c r="I13" s="87"/>
      <c r="J13" s="87"/>
      <c r="K13" s="87"/>
      <c r="AG13" s="78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80"/>
    </row>
    <row r="14" spans="1:49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AG14" s="78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80"/>
    </row>
    <row r="15" spans="1:49" x14ac:dyDescent="0.25">
      <c r="H15" s="5"/>
      <c r="J15" s="1"/>
      <c r="K15" s="1"/>
      <c r="AG15" s="78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80"/>
    </row>
    <row r="16" spans="1:49" ht="15.75" thickBot="1" x14ac:dyDescent="0.3">
      <c r="C16" s="4"/>
      <c r="AG16" s="81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3"/>
    </row>
    <row r="17" spans="1:18" ht="15.75" thickTop="1" x14ac:dyDescent="0.25">
      <c r="A17" s="48" t="s">
        <v>36</v>
      </c>
      <c r="B17" s="49" t="s">
        <v>37</v>
      </c>
      <c r="C17" s="49" t="s">
        <v>38</v>
      </c>
      <c r="D17" s="49" t="s">
        <v>39</v>
      </c>
      <c r="E17" s="49" t="s">
        <v>40</v>
      </c>
      <c r="F17" s="49" t="s">
        <v>41</v>
      </c>
      <c r="G17" s="49" t="s">
        <v>42</v>
      </c>
      <c r="H17" s="49" t="s">
        <v>43</v>
      </c>
      <c r="I17" s="49" t="s">
        <v>44</v>
      </c>
      <c r="J17" s="49" t="s">
        <v>45</v>
      </c>
      <c r="K17" s="49" t="s">
        <v>46</v>
      </c>
      <c r="L17" s="49" t="s">
        <v>47</v>
      </c>
      <c r="M17" s="49" t="s">
        <v>48</v>
      </c>
      <c r="N17" s="49" t="s">
        <v>49</v>
      </c>
      <c r="O17" s="91" t="s">
        <v>50</v>
      </c>
      <c r="P17" s="91"/>
      <c r="Q17" s="49" t="s">
        <v>63</v>
      </c>
      <c r="R17" s="49" t="s">
        <v>64</v>
      </c>
    </row>
    <row r="18" spans="1:18" ht="15.75" thickBot="1" x14ac:dyDescent="0.3">
      <c r="A18" s="39">
        <v>1</v>
      </c>
      <c r="B18" s="40" t="s">
        <v>51</v>
      </c>
      <c r="C18" s="41">
        <f>(F18/E18)</f>
        <v>0.85470085470085466</v>
      </c>
      <c r="D18" s="42">
        <f>(E18/G18)</f>
        <v>0.46800000000000003</v>
      </c>
      <c r="E18" s="43">
        <v>234</v>
      </c>
      <c r="F18" s="44">
        <v>200</v>
      </c>
      <c r="G18" s="43">
        <v>500</v>
      </c>
      <c r="H18" s="44">
        <v>900.7</v>
      </c>
      <c r="I18" s="45">
        <v>1031.18</v>
      </c>
      <c r="J18" s="46">
        <f>F18*I18+N18</f>
        <v>1431188</v>
      </c>
      <c r="K18" s="47">
        <v>45777</v>
      </c>
      <c r="L18" s="23" t="s">
        <v>52</v>
      </c>
      <c r="M18" s="10" t="str">
        <f t="shared" ref="M18:M81" ca="1" si="0">IF(TODAY()-K18 &gt; 30, "Atrasado", "Al día")</f>
        <v>Atrasado</v>
      </c>
      <c r="N18" s="2">
        <f t="shared" ref="N18:N49" si="1">H18 * $D$121</f>
        <v>1224952</v>
      </c>
      <c r="O18" s="92">
        <f>MAX(J18:J117)</f>
        <v>3018387.84</v>
      </c>
      <c r="P18" s="93"/>
      <c r="Q18" s="67">
        <f>MAX(H18:H117)</f>
        <v>1941.9</v>
      </c>
      <c r="R18" s="67">
        <f>MIN(H18:H117)</f>
        <v>167.5</v>
      </c>
    </row>
    <row r="19" spans="1:18" ht="15.75" thickTop="1" x14ac:dyDescent="0.25">
      <c r="A19" s="37">
        <v>2</v>
      </c>
      <c r="B19" s="11" t="s">
        <v>53</v>
      </c>
      <c r="C19" s="15">
        <f t="shared" ref="C19:C82" si="2">(F19/E19)</f>
        <v>0.73170731707317072</v>
      </c>
      <c r="D19" s="16">
        <f t="shared" ref="D19:D82" si="3">(E19/G19)</f>
        <v>0.246</v>
      </c>
      <c r="E19" s="17">
        <v>123</v>
      </c>
      <c r="F19" s="18">
        <v>90</v>
      </c>
      <c r="G19" s="17">
        <v>500</v>
      </c>
      <c r="H19" s="18">
        <v>612.79999999999995</v>
      </c>
      <c r="I19" s="19">
        <v>558.41999999999996</v>
      </c>
      <c r="J19" s="20">
        <f t="shared" ref="J19:J82" si="4">F19*I19+N19</f>
        <v>883665.79999999993</v>
      </c>
      <c r="K19" s="21">
        <v>45780</v>
      </c>
      <c r="L19" s="22" t="s">
        <v>54</v>
      </c>
      <c r="M19" s="10" t="str">
        <f t="shared" ca="1" si="0"/>
        <v>Atrasado</v>
      </c>
      <c r="N19" s="26">
        <f t="shared" si="1"/>
        <v>833407.99999999988</v>
      </c>
      <c r="O19" s="84"/>
      <c r="P19" s="85"/>
    </row>
    <row r="20" spans="1:18" x14ac:dyDescent="0.25">
      <c r="A20" s="37">
        <v>3</v>
      </c>
      <c r="B20" s="14" t="s">
        <v>55</v>
      </c>
      <c r="C20" s="15">
        <f t="shared" si="2"/>
        <v>0.99290780141843971</v>
      </c>
      <c r="D20" s="16">
        <f t="shared" si="3"/>
        <v>0.84599999999999997</v>
      </c>
      <c r="E20" s="17">
        <v>423</v>
      </c>
      <c r="F20" s="18">
        <v>420</v>
      </c>
      <c r="G20" s="17">
        <v>500</v>
      </c>
      <c r="H20" s="18">
        <v>1130.7</v>
      </c>
      <c r="I20" s="19">
        <v>1222.6199999999999</v>
      </c>
      <c r="J20" s="20">
        <f t="shared" si="4"/>
        <v>2051252.4</v>
      </c>
      <c r="K20" s="21">
        <v>45757</v>
      </c>
      <c r="L20" s="22" t="s">
        <v>54</v>
      </c>
      <c r="M20" s="8" t="str">
        <f t="shared" ca="1" si="0"/>
        <v>Atrasado</v>
      </c>
      <c r="N20" s="26">
        <f t="shared" si="1"/>
        <v>1537752</v>
      </c>
      <c r="O20" s="84"/>
      <c r="P20" s="85"/>
    </row>
    <row r="21" spans="1:18" x14ac:dyDescent="0.25">
      <c r="A21" s="37">
        <v>4</v>
      </c>
      <c r="B21" s="11" t="s">
        <v>56</v>
      </c>
      <c r="C21" s="15">
        <f t="shared" si="2"/>
        <v>0.99557522123893805</v>
      </c>
      <c r="D21" s="16">
        <f t="shared" si="3"/>
        <v>0.90400000000000003</v>
      </c>
      <c r="E21" s="17">
        <v>452</v>
      </c>
      <c r="F21" s="18">
        <v>450</v>
      </c>
      <c r="G21" s="17">
        <v>500</v>
      </c>
      <c r="H21" s="18">
        <v>457</v>
      </c>
      <c r="I21" s="19">
        <v>1332.64</v>
      </c>
      <c r="J21" s="20">
        <f t="shared" si="4"/>
        <v>1221208</v>
      </c>
      <c r="K21" s="21">
        <v>45774</v>
      </c>
      <c r="L21" s="22" t="s">
        <v>54</v>
      </c>
      <c r="M21" s="10" t="str">
        <f t="shared" ca="1" si="0"/>
        <v>Atrasado</v>
      </c>
      <c r="N21" s="26">
        <f t="shared" si="1"/>
        <v>621520</v>
      </c>
      <c r="O21" s="84"/>
      <c r="P21" s="85"/>
    </row>
    <row r="22" spans="1:18" x14ac:dyDescent="0.25">
      <c r="A22" s="37">
        <v>5</v>
      </c>
      <c r="B22" s="14" t="s">
        <v>53</v>
      </c>
      <c r="C22" s="15">
        <f t="shared" si="2"/>
        <v>0.96794871794871795</v>
      </c>
      <c r="D22" s="16">
        <f t="shared" si="3"/>
        <v>0.624</v>
      </c>
      <c r="E22" s="17">
        <v>312</v>
      </c>
      <c r="F22" s="18">
        <v>302</v>
      </c>
      <c r="G22" s="17">
        <v>500</v>
      </c>
      <c r="H22" s="18">
        <v>679.1</v>
      </c>
      <c r="I22" s="19">
        <v>1046.31</v>
      </c>
      <c r="J22" s="20">
        <f t="shared" si="4"/>
        <v>1239561.6200000001</v>
      </c>
      <c r="K22" s="21">
        <v>45753</v>
      </c>
      <c r="L22" s="23" t="s">
        <v>52</v>
      </c>
      <c r="M22" s="8" t="str">
        <f t="shared" ca="1" si="0"/>
        <v>Atrasado</v>
      </c>
      <c r="N22" s="26">
        <f t="shared" si="1"/>
        <v>923576</v>
      </c>
      <c r="O22" s="84"/>
      <c r="P22" s="85"/>
    </row>
    <row r="23" spans="1:18" x14ac:dyDescent="0.25">
      <c r="A23" s="37">
        <v>6</v>
      </c>
      <c r="B23" s="11" t="s">
        <v>57</v>
      </c>
      <c r="C23" s="15">
        <f t="shared" si="2"/>
        <v>0.81045751633986929</v>
      </c>
      <c r="D23" s="16">
        <f t="shared" si="3"/>
        <v>0.30599999999999999</v>
      </c>
      <c r="E23" s="17">
        <v>153</v>
      </c>
      <c r="F23" s="18">
        <v>124</v>
      </c>
      <c r="G23" s="17">
        <v>500</v>
      </c>
      <c r="H23" s="18">
        <v>1131.9000000000001</v>
      </c>
      <c r="I23" s="19">
        <v>1496.47</v>
      </c>
      <c r="J23" s="20">
        <f t="shared" si="4"/>
        <v>1724946.2800000003</v>
      </c>
      <c r="K23" s="21">
        <v>45766</v>
      </c>
      <c r="L23" s="23" t="s">
        <v>52</v>
      </c>
      <c r="M23" s="10" t="str">
        <f t="shared" ca="1" si="0"/>
        <v>Atrasado</v>
      </c>
      <c r="N23" s="26">
        <f t="shared" si="1"/>
        <v>1539384.0000000002</v>
      </c>
      <c r="O23" s="84"/>
      <c r="P23" s="85"/>
    </row>
    <row r="24" spans="1:18" x14ac:dyDescent="0.25">
      <c r="A24" s="37">
        <v>7</v>
      </c>
      <c r="B24" s="14" t="s">
        <v>55</v>
      </c>
      <c r="C24" s="15">
        <f t="shared" si="2"/>
        <v>0.93877551020408168</v>
      </c>
      <c r="D24" s="16">
        <f t="shared" si="3"/>
        <v>0.49</v>
      </c>
      <c r="E24" s="17">
        <v>245</v>
      </c>
      <c r="F24" s="18">
        <v>230</v>
      </c>
      <c r="G24" s="17">
        <v>500</v>
      </c>
      <c r="H24" s="18">
        <v>1220.9000000000001</v>
      </c>
      <c r="I24" s="19">
        <v>1234.74</v>
      </c>
      <c r="J24" s="20">
        <f t="shared" si="4"/>
        <v>1944414.2000000002</v>
      </c>
      <c r="K24" s="21">
        <v>45783</v>
      </c>
      <c r="L24" s="24" t="s">
        <v>58</v>
      </c>
      <c r="M24" s="10" t="str">
        <f t="shared" ca="1" si="0"/>
        <v>Atrasado</v>
      </c>
      <c r="N24" s="26">
        <f t="shared" si="1"/>
        <v>1660424.0000000002</v>
      </c>
      <c r="O24" s="84"/>
      <c r="P24" s="85"/>
    </row>
    <row r="25" spans="1:18" x14ac:dyDescent="0.25">
      <c r="A25" s="37">
        <v>8</v>
      </c>
      <c r="B25" s="11" t="s">
        <v>55</v>
      </c>
      <c r="C25" s="15">
        <f t="shared" si="2"/>
        <v>0.98230088495575218</v>
      </c>
      <c r="D25" s="16">
        <f t="shared" si="3"/>
        <v>0.90400000000000003</v>
      </c>
      <c r="E25" s="17">
        <v>452</v>
      </c>
      <c r="F25" s="18">
        <v>444</v>
      </c>
      <c r="G25" s="17">
        <v>500</v>
      </c>
      <c r="H25" s="18">
        <v>1057.8</v>
      </c>
      <c r="I25" s="19">
        <v>543.9</v>
      </c>
      <c r="J25" s="20">
        <f t="shared" si="4"/>
        <v>1680099.6</v>
      </c>
      <c r="K25" s="21">
        <v>45767</v>
      </c>
      <c r="L25" s="23" t="s">
        <v>52</v>
      </c>
      <c r="M25" s="10" t="str">
        <f t="shared" ca="1" si="0"/>
        <v>Atrasado</v>
      </c>
      <c r="N25" s="26">
        <f t="shared" si="1"/>
        <v>1438608</v>
      </c>
      <c r="O25" s="84"/>
      <c r="P25" s="85"/>
    </row>
    <row r="26" spans="1:18" x14ac:dyDescent="0.25">
      <c r="A26" s="37">
        <v>9</v>
      </c>
      <c r="B26" s="14" t="s">
        <v>57</v>
      </c>
      <c r="C26" s="15">
        <f t="shared" si="2"/>
        <v>0.91111111111111109</v>
      </c>
      <c r="D26" s="16">
        <f t="shared" si="3"/>
        <v>0.27</v>
      </c>
      <c r="E26" s="17">
        <v>135</v>
      </c>
      <c r="F26" s="18">
        <v>123</v>
      </c>
      <c r="G26" s="17">
        <v>500</v>
      </c>
      <c r="H26" s="18">
        <v>1036.3</v>
      </c>
      <c r="I26" s="19">
        <v>1205.42</v>
      </c>
      <c r="J26" s="20">
        <f t="shared" si="4"/>
        <v>1557634.66</v>
      </c>
      <c r="K26" s="21">
        <v>45761</v>
      </c>
      <c r="L26" s="24" t="s">
        <v>58</v>
      </c>
      <c r="M26" s="8" t="str">
        <f t="shared" ca="1" si="0"/>
        <v>Atrasado</v>
      </c>
      <c r="N26" s="26">
        <f t="shared" si="1"/>
        <v>1409368</v>
      </c>
      <c r="O26" s="84"/>
      <c r="P26" s="85"/>
    </row>
    <row r="27" spans="1:18" x14ac:dyDescent="0.25">
      <c r="A27" s="37">
        <v>10</v>
      </c>
      <c r="B27" s="11" t="s">
        <v>51</v>
      </c>
      <c r="C27" s="15">
        <f t="shared" si="2"/>
        <v>0.99514563106796117</v>
      </c>
      <c r="D27" s="16">
        <f t="shared" si="3"/>
        <v>0.82399999999999995</v>
      </c>
      <c r="E27" s="17">
        <v>412</v>
      </c>
      <c r="F27" s="18">
        <v>410</v>
      </c>
      <c r="G27" s="17">
        <v>500</v>
      </c>
      <c r="H27" s="18">
        <v>500.9</v>
      </c>
      <c r="I27" s="19">
        <v>689.9</v>
      </c>
      <c r="J27" s="20">
        <f t="shared" si="4"/>
        <v>964083</v>
      </c>
      <c r="K27" s="21">
        <v>45776</v>
      </c>
      <c r="L27" s="22" t="s">
        <v>54</v>
      </c>
      <c r="M27" s="10" t="str">
        <f t="shared" ca="1" si="0"/>
        <v>Atrasado</v>
      </c>
      <c r="N27" s="26">
        <f t="shared" si="1"/>
        <v>681224</v>
      </c>
      <c r="O27" s="84"/>
      <c r="P27" s="85"/>
    </row>
    <row r="28" spans="1:18" x14ac:dyDescent="0.25">
      <c r="A28" s="37">
        <v>11</v>
      </c>
      <c r="B28" s="14" t="s">
        <v>53</v>
      </c>
      <c r="C28" s="15">
        <f t="shared" si="2"/>
        <v>1</v>
      </c>
      <c r="D28" s="16">
        <f t="shared" si="3"/>
        <v>0.84599999999999997</v>
      </c>
      <c r="E28" s="17">
        <v>423</v>
      </c>
      <c r="F28" s="18">
        <v>423</v>
      </c>
      <c r="G28" s="17">
        <v>500</v>
      </c>
      <c r="H28" s="18">
        <v>556.4</v>
      </c>
      <c r="I28" s="19">
        <v>822.73</v>
      </c>
      <c r="J28" s="20">
        <f t="shared" si="4"/>
        <v>1104718.79</v>
      </c>
      <c r="K28" s="21">
        <v>45782</v>
      </c>
      <c r="L28" s="22" t="s">
        <v>54</v>
      </c>
      <c r="M28" s="10" t="str">
        <f t="shared" ca="1" si="0"/>
        <v>Atrasado</v>
      </c>
      <c r="N28" s="26">
        <f t="shared" si="1"/>
        <v>756704</v>
      </c>
      <c r="O28" s="84"/>
      <c r="P28" s="85"/>
    </row>
    <row r="29" spans="1:18" x14ac:dyDescent="0.25">
      <c r="A29" s="37">
        <v>12</v>
      </c>
      <c r="B29" s="11" t="s">
        <v>56</v>
      </c>
      <c r="C29" s="15">
        <f t="shared" si="2"/>
        <v>0.94721407624633436</v>
      </c>
      <c r="D29" s="16">
        <f t="shared" si="3"/>
        <v>0.68200000000000005</v>
      </c>
      <c r="E29" s="17">
        <v>341</v>
      </c>
      <c r="F29" s="18">
        <v>323</v>
      </c>
      <c r="G29" s="17">
        <v>500</v>
      </c>
      <c r="H29" s="18">
        <v>763.7</v>
      </c>
      <c r="I29" s="19">
        <v>1034.8</v>
      </c>
      <c r="J29" s="20">
        <f t="shared" si="4"/>
        <v>1372872.4000000001</v>
      </c>
      <c r="K29" s="21">
        <v>45762</v>
      </c>
      <c r="L29" s="23" t="s">
        <v>52</v>
      </c>
      <c r="M29" s="10" t="str">
        <f t="shared" ca="1" si="0"/>
        <v>Atrasado</v>
      </c>
      <c r="N29" s="26">
        <f t="shared" si="1"/>
        <v>1038632.0000000001</v>
      </c>
      <c r="O29" s="84"/>
      <c r="P29" s="85"/>
    </row>
    <row r="30" spans="1:18" x14ac:dyDescent="0.25">
      <c r="A30" s="37">
        <v>13</v>
      </c>
      <c r="B30" s="11" t="s">
        <v>51</v>
      </c>
      <c r="C30" s="15">
        <f t="shared" si="2"/>
        <v>0.9609375</v>
      </c>
      <c r="D30" s="16">
        <f t="shared" si="3"/>
        <v>0.25600000000000001</v>
      </c>
      <c r="E30" s="17">
        <v>128</v>
      </c>
      <c r="F30" s="18">
        <v>123</v>
      </c>
      <c r="G30" s="17">
        <v>500</v>
      </c>
      <c r="H30" s="18">
        <v>845.9</v>
      </c>
      <c r="I30" s="19">
        <v>714.69</v>
      </c>
      <c r="J30" s="20">
        <f t="shared" si="4"/>
        <v>1238330.8700000001</v>
      </c>
      <c r="K30" s="21">
        <v>45753</v>
      </c>
      <c r="L30" s="24" t="s">
        <v>58</v>
      </c>
      <c r="M30" s="8" t="str">
        <f t="shared" ca="1" si="0"/>
        <v>Atrasado</v>
      </c>
      <c r="N30" s="26">
        <f t="shared" si="1"/>
        <v>1150424</v>
      </c>
      <c r="O30" s="84"/>
      <c r="P30" s="85"/>
    </row>
    <row r="31" spans="1:18" x14ac:dyDescent="0.25">
      <c r="A31" s="37">
        <v>14</v>
      </c>
      <c r="B31" s="11" t="s">
        <v>56</v>
      </c>
      <c r="C31" s="15">
        <f t="shared" si="2"/>
        <v>0.93650793650793651</v>
      </c>
      <c r="D31" s="16">
        <f t="shared" si="3"/>
        <v>0.75600000000000001</v>
      </c>
      <c r="E31" s="17">
        <v>378</v>
      </c>
      <c r="F31" s="18">
        <v>354</v>
      </c>
      <c r="G31" s="17">
        <v>500</v>
      </c>
      <c r="H31" s="18">
        <v>619.5</v>
      </c>
      <c r="I31" s="19">
        <v>625.12</v>
      </c>
      <c r="J31" s="20">
        <f t="shared" si="4"/>
        <v>1063812.48</v>
      </c>
      <c r="K31" s="21">
        <v>45775</v>
      </c>
      <c r="L31" s="22" t="s">
        <v>54</v>
      </c>
      <c r="M31" s="10" t="str">
        <f t="shared" ca="1" si="0"/>
        <v>Atrasado</v>
      </c>
      <c r="N31" s="26">
        <f t="shared" si="1"/>
        <v>842520</v>
      </c>
      <c r="O31" s="84"/>
      <c r="P31" s="85"/>
    </row>
    <row r="32" spans="1:18" x14ac:dyDescent="0.25">
      <c r="A32" s="37">
        <v>15</v>
      </c>
      <c r="B32" s="14" t="s">
        <v>57</v>
      </c>
      <c r="C32" s="15">
        <f t="shared" si="2"/>
        <v>0.99751243781094523</v>
      </c>
      <c r="D32" s="16">
        <f t="shared" si="3"/>
        <v>0.80400000000000005</v>
      </c>
      <c r="E32" s="17">
        <v>402</v>
      </c>
      <c r="F32" s="18">
        <v>401</v>
      </c>
      <c r="G32" s="17">
        <v>500</v>
      </c>
      <c r="H32" s="18">
        <v>605.20000000000005</v>
      </c>
      <c r="I32" s="19">
        <v>852.91</v>
      </c>
      <c r="J32" s="20">
        <f t="shared" si="4"/>
        <v>1165088.9100000001</v>
      </c>
      <c r="K32" s="21">
        <v>45755</v>
      </c>
      <c r="L32" s="24" t="s">
        <v>58</v>
      </c>
      <c r="M32" s="8" t="str">
        <f t="shared" ca="1" si="0"/>
        <v>Atrasado</v>
      </c>
      <c r="N32" s="26">
        <f t="shared" si="1"/>
        <v>823072.00000000012</v>
      </c>
      <c r="O32" s="84"/>
      <c r="P32" s="85"/>
    </row>
    <row r="33" spans="1:16" x14ac:dyDescent="0.25">
      <c r="A33" s="37">
        <v>16</v>
      </c>
      <c r="B33" s="11" t="s">
        <v>51</v>
      </c>
      <c r="C33" s="15">
        <f t="shared" si="2"/>
        <v>0.99111111111111116</v>
      </c>
      <c r="D33" s="16">
        <f t="shared" si="3"/>
        <v>0.9</v>
      </c>
      <c r="E33" s="17">
        <v>450</v>
      </c>
      <c r="F33" s="18">
        <v>446</v>
      </c>
      <c r="G33" s="17">
        <v>500</v>
      </c>
      <c r="H33" s="18">
        <v>787.4</v>
      </c>
      <c r="I33" s="19">
        <v>1396.58</v>
      </c>
      <c r="J33" s="20">
        <f t="shared" si="4"/>
        <v>1693738.68</v>
      </c>
      <c r="K33" s="21">
        <v>45777</v>
      </c>
      <c r="L33" s="22" t="s">
        <v>54</v>
      </c>
      <c r="M33" s="10" t="str">
        <f t="shared" ca="1" si="0"/>
        <v>Atrasado</v>
      </c>
      <c r="N33" s="26">
        <f t="shared" si="1"/>
        <v>1070864</v>
      </c>
      <c r="O33" s="84"/>
      <c r="P33" s="85"/>
    </row>
    <row r="34" spans="1:16" x14ac:dyDescent="0.25">
      <c r="A34" s="37">
        <v>17</v>
      </c>
      <c r="B34" s="14" t="s">
        <v>57</v>
      </c>
      <c r="C34" s="15">
        <f t="shared" si="2"/>
        <v>0.99502487562189057</v>
      </c>
      <c r="D34" s="16">
        <f t="shared" si="3"/>
        <v>0.40200000000000002</v>
      </c>
      <c r="E34" s="17">
        <v>201</v>
      </c>
      <c r="F34" s="18">
        <v>200</v>
      </c>
      <c r="G34" s="17">
        <v>500</v>
      </c>
      <c r="H34" s="18">
        <v>773.1</v>
      </c>
      <c r="I34" s="19">
        <v>666.02</v>
      </c>
      <c r="J34" s="20">
        <f t="shared" si="4"/>
        <v>1184620</v>
      </c>
      <c r="K34" s="21">
        <v>45780</v>
      </c>
      <c r="L34" s="24" t="s">
        <v>58</v>
      </c>
      <c r="M34" s="10" t="str">
        <f t="shared" ca="1" si="0"/>
        <v>Atrasado</v>
      </c>
      <c r="N34" s="26">
        <f t="shared" si="1"/>
        <v>1051416</v>
      </c>
      <c r="O34" s="84"/>
      <c r="P34" s="85"/>
    </row>
    <row r="35" spans="1:16" x14ac:dyDescent="0.25">
      <c r="A35" s="37">
        <v>18</v>
      </c>
      <c r="B35" s="14" t="s">
        <v>56</v>
      </c>
      <c r="C35" s="15">
        <f t="shared" si="2"/>
        <v>0.92207792207792205</v>
      </c>
      <c r="D35" s="16">
        <f t="shared" si="3"/>
        <v>0.46200000000000002</v>
      </c>
      <c r="E35" s="17">
        <v>231</v>
      </c>
      <c r="F35" s="18">
        <v>213</v>
      </c>
      <c r="G35" s="17">
        <v>500</v>
      </c>
      <c r="H35" s="18">
        <v>1100.9000000000001</v>
      </c>
      <c r="I35" s="19">
        <v>712.5</v>
      </c>
      <c r="J35" s="20">
        <f t="shared" si="4"/>
        <v>1648986.5000000002</v>
      </c>
      <c r="K35" s="21">
        <v>45764</v>
      </c>
      <c r="L35" s="22" t="s">
        <v>54</v>
      </c>
      <c r="M35" s="10" t="str">
        <f t="shared" ca="1" si="0"/>
        <v>Atrasado</v>
      </c>
      <c r="N35" s="26">
        <f t="shared" si="1"/>
        <v>1497224.0000000002</v>
      </c>
      <c r="O35" s="84"/>
      <c r="P35" s="85"/>
    </row>
    <row r="36" spans="1:16" x14ac:dyDescent="0.25">
      <c r="A36" s="37">
        <v>19</v>
      </c>
      <c r="B36" s="14" t="s">
        <v>55</v>
      </c>
      <c r="C36" s="15">
        <f t="shared" si="2"/>
        <v>0.97607655502392343</v>
      </c>
      <c r="D36" s="16">
        <f t="shared" si="3"/>
        <v>0.83599999999999997</v>
      </c>
      <c r="E36" s="17">
        <v>418</v>
      </c>
      <c r="F36" s="18">
        <v>408</v>
      </c>
      <c r="G36" s="17">
        <v>500</v>
      </c>
      <c r="H36" s="18">
        <v>460.4</v>
      </c>
      <c r="I36" s="19">
        <v>1039.3399999999999</v>
      </c>
      <c r="J36" s="20">
        <f t="shared" si="4"/>
        <v>1050194.72</v>
      </c>
      <c r="K36" s="21">
        <v>45756</v>
      </c>
      <c r="L36" s="24" t="s">
        <v>58</v>
      </c>
      <c r="M36" s="8" t="str">
        <f t="shared" ca="1" si="0"/>
        <v>Atrasado</v>
      </c>
      <c r="N36" s="26">
        <f t="shared" si="1"/>
        <v>626144</v>
      </c>
      <c r="O36" s="84"/>
      <c r="P36" s="85"/>
    </row>
    <row r="37" spans="1:16" x14ac:dyDescent="0.25">
      <c r="A37" s="37">
        <v>20</v>
      </c>
      <c r="B37" s="14" t="s">
        <v>51</v>
      </c>
      <c r="C37" s="15">
        <f t="shared" si="2"/>
        <v>0.95903614457831321</v>
      </c>
      <c r="D37" s="16">
        <f t="shared" si="3"/>
        <v>0.83</v>
      </c>
      <c r="E37" s="17">
        <v>415</v>
      </c>
      <c r="F37" s="18">
        <v>398</v>
      </c>
      <c r="G37" s="17">
        <v>500</v>
      </c>
      <c r="H37" s="18">
        <v>1146.8</v>
      </c>
      <c r="I37" s="19">
        <v>907.71</v>
      </c>
      <c r="J37" s="20">
        <f t="shared" si="4"/>
        <v>1920916.58</v>
      </c>
      <c r="K37" s="21">
        <v>45759</v>
      </c>
      <c r="L37" s="22" t="s">
        <v>54</v>
      </c>
      <c r="M37" s="8" t="str">
        <f t="shared" ca="1" si="0"/>
        <v>Atrasado</v>
      </c>
      <c r="N37" s="26">
        <f t="shared" si="1"/>
        <v>1559648</v>
      </c>
      <c r="O37" s="84"/>
      <c r="P37" s="85"/>
    </row>
    <row r="38" spans="1:16" x14ac:dyDescent="0.25">
      <c r="A38" s="37">
        <v>21</v>
      </c>
      <c r="B38" s="14" t="s">
        <v>56</v>
      </c>
      <c r="C38" s="15">
        <f t="shared" si="2"/>
        <v>0.98344370860927155</v>
      </c>
      <c r="D38" s="16">
        <f t="shared" si="3"/>
        <v>0.60399999999999998</v>
      </c>
      <c r="E38" s="17">
        <v>302</v>
      </c>
      <c r="F38" s="18">
        <v>297</v>
      </c>
      <c r="G38" s="17">
        <v>500</v>
      </c>
      <c r="H38" s="18">
        <v>1081.7</v>
      </c>
      <c r="I38" s="19">
        <v>1469.27</v>
      </c>
      <c r="J38" s="20">
        <f t="shared" si="4"/>
        <v>1907485.19</v>
      </c>
      <c r="K38" s="21">
        <v>45767</v>
      </c>
      <c r="L38" s="22" t="s">
        <v>54</v>
      </c>
      <c r="M38" s="10" t="str">
        <f t="shared" ca="1" si="0"/>
        <v>Atrasado</v>
      </c>
      <c r="N38" s="26">
        <f t="shared" si="1"/>
        <v>1471112</v>
      </c>
      <c r="O38" s="84"/>
      <c r="P38" s="85"/>
    </row>
    <row r="39" spans="1:16" x14ac:dyDescent="0.25">
      <c r="A39" s="37">
        <v>22</v>
      </c>
      <c r="B39" s="14" t="s">
        <v>51</v>
      </c>
      <c r="C39" s="15">
        <f t="shared" si="2"/>
        <v>0.98575498575498577</v>
      </c>
      <c r="D39" s="16">
        <f t="shared" si="3"/>
        <v>0.70199999999999996</v>
      </c>
      <c r="E39" s="17">
        <v>351</v>
      </c>
      <c r="F39" s="18">
        <v>346</v>
      </c>
      <c r="G39" s="17">
        <v>500</v>
      </c>
      <c r="H39" s="18">
        <v>783.2</v>
      </c>
      <c r="I39" s="19">
        <v>686.51</v>
      </c>
      <c r="J39" s="20">
        <f t="shared" si="4"/>
        <v>1302684.46</v>
      </c>
      <c r="K39" s="21">
        <v>45762</v>
      </c>
      <c r="L39" s="22" t="s">
        <v>54</v>
      </c>
      <c r="M39" s="10" t="str">
        <f t="shared" ca="1" si="0"/>
        <v>Atrasado</v>
      </c>
      <c r="N39" s="26">
        <f t="shared" si="1"/>
        <v>1065152</v>
      </c>
      <c r="O39" s="84"/>
      <c r="P39" s="85"/>
    </row>
    <row r="40" spans="1:16" x14ac:dyDescent="0.25">
      <c r="A40" s="37">
        <v>23</v>
      </c>
      <c r="B40" s="14" t="s">
        <v>56</v>
      </c>
      <c r="C40" s="15">
        <f t="shared" si="2"/>
        <v>0.99487179487179489</v>
      </c>
      <c r="D40" s="16">
        <f t="shared" si="3"/>
        <v>0.78</v>
      </c>
      <c r="E40" s="17">
        <v>390</v>
      </c>
      <c r="F40" s="18">
        <v>388</v>
      </c>
      <c r="G40" s="17">
        <v>500</v>
      </c>
      <c r="H40" s="18">
        <v>991.7</v>
      </c>
      <c r="I40" s="19">
        <v>1441.57</v>
      </c>
      <c r="J40" s="20">
        <f t="shared" si="4"/>
        <v>1908041.1600000001</v>
      </c>
      <c r="K40" s="21">
        <v>45761</v>
      </c>
      <c r="L40" s="24" t="s">
        <v>58</v>
      </c>
      <c r="M40" s="8" t="str">
        <f t="shared" ca="1" si="0"/>
        <v>Atrasado</v>
      </c>
      <c r="N40" s="26">
        <f t="shared" si="1"/>
        <v>1348712</v>
      </c>
      <c r="O40" s="84"/>
      <c r="P40" s="85"/>
    </row>
    <row r="41" spans="1:16" x14ac:dyDescent="0.25">
      <c r="A41" s="37">
        <v>24</v>
      </c>
      <c r="B41" s="14" t="s">
        <v>57</v>
      </c>
      <c r="C41" s="15">
        <f t="shared" si="2"/>
        <v>0.95155709342560557</v>
      </c>
      <c r="D41" s="16">
        <f t="shared" si="3"/>
        <v>0.57799999999999996</v>
      </c>
      <c r="E41" s="17">
        <v>289</v>
      </c>
      <c r="F41" s="18">
        <v>275</v>
      </c>
      <c r="G41" s="17">
        <v>500</v>
      </c>
      <c r="H41" s="18">
        <v>1163.5999999999999</v>
      </c>
      <c r="I41" s="19">
        <v>1263.82</v>
      </c>
      <c r="J41" s="20">
        <f t="shared" si="4"/>
        <v>1930046.4999999998</v>
      </c>
      <c r="K41" s="21">
        <v>45778</v>
      </c>
      <c r="L41" s="24" t="s">
        <v>58</v>
      </c>
      <c r="M41" s="10" t="str">
        <f t="shared" ca="1" si="0"/>
        <v>Atrasado</v>
      </c>
      <c r="N41" s="26">
        <f t="shared" si="1"/>
        <v>1582495.9999999998</v>
      </c>
      <c r="O41" s="84"/>
      <c r="P41" s="85"/>
    </row>
    <row r="42" spans="1:16" x14ac:dyDescent="0.25">
      <c r="A42" s="37">
        <v>25</v>
      </c>
      <c r="B42" s="14" t="s">
        <v>56</v>
      </c>
      <c r="C42" s="15">
        <f t="shared" si="2"/>
        <v>0.83612040133779264</v>
      </c>
      <c r="D42" s="16">
        <f t="shared" si="3"/>
        <v>0.59799999999999998</v>
      </c>
      <c r="E42" s="17">
        <v>299</v>
      </c>
      <c r="F42" s="18">
        <v>250</v>
      </c>
      <c r="G42" s="17">
        <v>500</v>
      </c>
      <c r="H42" s="18">
        <v>1211</v>
      </c>
      <c r="I42" s="19">
        <v>1393.67</v>
      </c>
      <c r="J42" s="20">
        <f t="shared" si="4"/>
        <v>1995377.5</v>
      </c>
      <c r="K42" s="21">
        <v>45771</v>
      </c>
      <c r="L42" s="24" t="s">
        <v>58</v>
      </c>
      <c r="M42" s="10" t="str">
        <f t="shared" ca="1" si="0"/>
        <v>Atrasado</v>
      </c>
      <c r="N42" s="26">
        <f t="shared" si="1"/>
        <v>1646960</v>
      </c>
      <c r="O42" s="84"/>
      <c r="P42" s="85"/>
    </row>
    <row r="43" spans="1:16" x14ac:dyDescent="0.25">
      <c r="A43" s="37">
        <v>26</v>
      </c>
      <c r="B43" s="14" t="s">
        <v>53</v>
      </c>
      <c r="C43" s="15">
        <f t="shared" si="2"/>
        <v>0.9375</v>
      </c>
      <c r="D43" s="16">
        <f t="shared" si="3"/>
        <v>0.96</v>
      </c>
      <c r="E43" s="17">
        <v>480</v>
      </c>
      <c r="F43" s="18">
        <v>450</v>
      </c>
      <c r="G43" s="17">
        <v>500</v>
      </c>
      <c r="H43" s="18">
        <v>895.5</v>
      </c>
      <c r="I43" s="19">
        <v>1408.76</v>
      </c>
      <c r="J43" s="20">
        <f t="shared" si="4"/>
        <v>1851822</v>
      </c>
      <c r="K43" s="21">
        <v>45758</v>
      </c>
      <c r="L43" s="22" t="s">
        <v>54</v>
      </c>
      <c r="M43" s="8" t="str">
        <f t="shared" ca="1" si="0"/>
        <v>Atrasado</v>
      </c>
      <c r="N43" s="26">
        <f t="shared" si="1"/>
        <v>1217880</v>
      </c>
      <c r="O43" s="84"/>
      <c r="P43" s="85"/>
    </row>
    <row r="44" spans="1:16" x14ac:dyDescent="0.25">
      <c r="A44" s="37">
        <v>27</v>
      </c>
      <c r="B44" s="14" t="s">
        <v>53</v>
      </c>
      <c r="C44" s="15">
        <f t="shared" si="2"/>
        <v>0.87755102040816324</v>
      </c>
      <c r="D44" s="16">
        <f t="shared" si="3"/>
        <v>0.98</v>
      </c>
      <c r="E44" s="17">
        <v>490</v>
      </c>
      <c r="F44" s="18">
        <v>430</v>
      </c>
      <c r="G44" s="17">
        <v>500</v>
      </c>
      <c r="H44" s="18">
        <v>647.29999999999995</v>
      </c>
      <c r="I44" s="19">
        <v>1273.49</v>
      </c>
      <c r="J44" s="20">
        <f t="shared" si="4"/>
        <v>1427928.6999999997</v>
      </c>
      <c r="K44" s="21">
        <v>45775</v>
      </c>
      <c r="L44" s="22" t="s">
        <v>54</v>
      </c>
      <c r="M44" s="10" t="str">
        <f t="shared" ca="1" si="0"/>
        <v>Atrasado</v>
      </c>
      <c r="N44" s="26">
        <f t="shared" si="1"/>
        <v>880327.99999999988</v>
      </c>
      <c r="O44" s="84"/>
      <c r="P44" s="85"/>
    </row>
    <row r="45" spans="1:16" x14ac:dyDescent="0.25">
      <c r="A45" s="37">
        <v>28</v>
      </c>
      <c r="B45" s="14" t="s">
        <v>57</v>
      </c>
      <c r="C45" s="15">
        <f t="shared" si="2"/>
        <v>0.95</v>
      </c>
      <c r="D45" s="16">
        <f t="shared" si="3"/>
        <v>0.4</v>
      </c>
      <c r="E45" s="17">
        <v>200</v>
      </c>
      <c r="F45" s="18">
        <v>190</v>
      </c>
      <c r="G45" s="17">
        <v>500</v>
      </c>
      <c r="H45" s="18">
        <v>1006.1</v>
      </c>
      <c r="I45" s="19">
        <v>1275.51</v>
      </c>
      <c r="J45" s="20">
        <f t="shared" si="4"/>
        <v>1610642.9</v>
      </c>
      <c r="K45" s="21">
        <v>45778</v>
      </c>
      <c r="L45" s="22" t="s">
        <v>54</v>
      </c>
      <c r="M45" s="10" t="str">
        <f t="shared" ca="1" si="0"/>
        <v>Atrasado</v>
      </c>
      <c r="N45" s="26">
        <f t="shared" si="1"/>
        <v>1368296</v>
      </c>
      <c r="O45" s="84"/>
      <c r="P45" s="85"/>
    </row>
    <row r="46" spans="1:16" x14ac:dyDescent="0.25">
      <c r="A46" s="37">
        <v>29</v>
      </c>
      <c r="B46" s="14" t="s">
        <v>55</v>
      </c>
      <c r="C46" s="15">
        <f t="shared" si="2"/>
        <v>1</v>
      </c>
      <c r="D46" s="16">
        <f t="shared" si="3"/>
        <v>0.84</v>
      </c>
      <c r="E46" s="17">
        <v>420</v>
      </c>
      <c r="F46" s="18">
        <v>420</v>
      </c>
      <c r="G46" s="17">
        <v>500</v>
      </c>
      <c r="H46" s="18">
        <v>1125.4000000000001</v>
      </c>
      <c r="I46" s="19">
        <v>750.12</v>
      </c>
      <c r="J46" s="20">
        <f t="shared" si="4"/>
        <v>1845594.4000000004</v>
      </c>
      <c r="K46" s="21">
        <v>45755</v>
      </c>
      <c r="L46" s="23" t="s">
        <v>52</v>
      </c>
      <c r="M46" s="8" t="str">
        <f t="shared" ca="1" si="0"/>
        <v>Atrasado</v>
      </c>
      <c r="N46" s="26">
        <f t="shared" si="1"/>
        <v>1530544.0000000002</v>
      </c>
      <c r="O46" s="84"/>
      <c r="P46" s="85"/>
    </row>
    <row r="47" spans="1:16" x14ac:dyDescent="0.25">
      <c r="A47" s="37">
        <v>30</v>
      </c>
      <c r="B47" s="14" t="s">
        <v>53</v>
      </c>
      <c r="C47" s="15">
        <f t="shared" si="2"/>
        <v>0.50959488272921105</v>
      </c>
      <c r="D47" s="16">
        <f t="shared" si="3"/>
        <v>0.93799999999999994</v>
      </c>
      <c r="E47" s="17">
        <v>469</v>
      </c>
      <c r="F47" s="18">
        <v>239</v>
      </c>
      <c r="G47" s="17">
        <v>500</v>
      </c>
      <c r="H47" s="18">
        <v>900.7</v>
      </c>
      <c r="I47" s="19">
        <v>976.36</v>
      </c>
      <c r="J47" s="20">
        <f t="shared" si="4"/>
        <v>1458302.04</v>
      </c>
      <c r="K47" s="21">
        <v>45769</v>
      </c>
      <c r="L47" s="23" t="s">
        <v>52</v>
      </c>
      <c r="M47" s="10" t="str">
        <f t="shared" ca="1" si="0"/>
        <v>Atrasado</v>
      </c>
      <c r="N47" s="26">
        <f t="shared" si="1"/>
        <v>1224952</v>
      </c>
      <c r="O47" s="84"/>
      <c r="P47" s="85"/>
    </row>
    <row r="48" spans="1:16" x14ac:dyDescent="0.25">
      <c r="A48" s="37">
        <v>31</v>
      </c>
      <c r="B48" s="14" t="s">
        <v>53</v>
      </c>
      <c r="C48" s="15">
        <f t="shared" si="2"/>
        <v>0.99711815561959649</v>
      </c>
      <c r="D48" s="16">
        <f t="shared" si="3"/>
        <v>0.69399999999999995</v>
      </c>
      <c r="E48" s="17">
        <v>347</v>
      </c>
      <c r="F48" s="18">
        <v>346</v>
      </c>
      <c r="G48" s="17">
        <v>500</v>
      </c>
      <c r="H48" s="18">
        <v>756.7</v>
      </c>
      <c r="I48" s="19">
        <v>788.53</v>
      </c>
      <c r="J48" s="20">
        <f t="shared" si="4"/>
        <v>1301943.3800000001</v>
      </c>
      <c r="K48" s="21">
        <v>45760</v>
      </c>
      <c r="L48" s="23" t="s">
        <v>52</v>
      </c>
      <c r="M48" s="8" t="str">
        <f t="shared" ca="1" si="0"/>
        <v>Atrasado</v>
      </c>
      <c r="N48" s="26">
        <f t="shared" si="1"/>
        <v>1029112.0000000001</v>
      </c>
      <c r="O48" s="84"/>
      <c r="P48" s="85"/>
    </row>
    <row r="49" spans="1:16" x14ac:dyDescent="0.25">
      <c r="A49" s="37">
        <v>32</v>
      </c>
      <c r="B49" s="14" t="s">
        <v>51</v>
      </c>
      <c r="C49" s="15">
        <f t="shared" si="2"/>
        <v>0.98734177215189878</v>
      </c>
      <c r="D49" s="16">
        <f t="shared" si="3"/>
        <v>0.316</v>
      </c>
      <c r="E49" s="17">
        <v>158</v>
      </c>
      <c r="F49" s="18">
        <v>156</v>
      </c>
      <c r="G49" s="17">
        <v>500</v>
      </c>
      <c r="H49" s="18">
        <v>1028.2</v>
      </c>
      <c r="I49" s="19">
        <v>930.5</v>
      </c>
      <c r="J49" s="20">
        <f t="shared" si="4"/>
        <v>1543510</v>
      </c>
      <c r="K49" s="21">
        <v>45777</v>
      </c>
      <c r="L49" s="24" t="s">
        <v>58</v>
      </c>
      <c r="M49" s="10" t="str">
        <f t="shared" ca="1" si="0"/>
        <v>Atrasado</v>
      </c>
      <c r="N49" s="26">
        <f t="shared" si="1"/>
        <v>1398352</v>
      </c>
      <c r="O49" s="84"/>
      <c r="P49" s="85"/>
    </row>
    <row r="50" spans="1:16" x14ac:dyDescent="0.25">
      <c r="A50" s="37">
        <v>33</v>
      </c>
      <c r="B50" s="14" t="s">
        <v>51</v>
      </c>
      <c r="C50" s="15">
        <f t="shared" si="2"/>
        <v>0.93775933609958506</v>
      </c>
      <c r="D50" s="16">
        <f t="shared" si="3"/>
        <v>0.96399999999999997</v>
      </c>
      <c r="E50" s="17">
        <v>482</v>
      </c>
      <c r="F50" s="18">
        <v>452</v>
      </c>
      <c r="G50" s="17">
        <v>500</v>
      </c>
      <c r="H50" s="18">
        <v>594</v>
      </c>
      <c r="I50" s="19">
        <v>1455</v>
      </c>
      <c r="J50" s="20">
        <f t="shared" si="4"/>
        <v>1465500</v>
      </c>
      <c r="K50" s="21">
        <v>45768</v>
      </c>
      <c r="L50" s="22" t="s">
        <v>54</v>
      </c>
      <c r="M50" s="10" t="str">
        <f t="shared" ca="1" si="0"/>
        <v>Atrasado</v>
      </c>
      <c r="N50" s="26">
        <f t="shared" ref="N50:N81" si="5">H50 * $D$121</f>
        <v>807840</v>
      </c>
      <c r="O50" s="84"/>
      <c r="P50" s="85"/>
    </row>
    <row r="51" spans="1:16" x14ac:dyDescent="0.25">
      <c r="A51" s="37">
        <v>34</v>
      </c>
      <c r="B51" s="14" t="s">
        <v>57</v>
      </c>
      <c r="C51" s="15">
        <f t="shared" si="2"/>
        <v>0.89534883720930236</v>
      </c>
      <c r="D51" s="16">
        <f t="shared" si="3"/>
        <v>0.51600000000000001</v>
      </c>
      <c r="E51" s="17">
        <v>258</v>
      </c>
      <c r="F51" s="18">
        <v>231</v>
      </c>
      <c r="G51" s="17">
        <v>500</v>
      </c>
      <c r="H51" s="18">
        <v>847.5</v>
      </c>
      <c r="I51" s="19">
        <v>1324.18</v>
      </c>
      <c r="J51" s="20">
        <f t="shared" si="4"/>
        <v>1458485.58</v>
      </c>
      <c r="K51" s="21">
        <v>45764</v>
      </c>
      <c r="L51" s="22" t="s">
        <v>54</v>
      </c>
      <c r="M51" s="10" t="str">
        <f t="shared" ca="1" si="0"/>
        <v>Atrasado</v>
      </c>
      <c r="N51" s="26">
        <f t="shared" si="5"/>
        <v>1152600</v>
      </c>
      <c r="O51" s="84"/>
      <c r="P51" s="85"/>
    </row>
    <row r="52" spans="1:16" x14ac:dyDescent="0.25">
      <c r="A52" s="37">
        <v>35</v>
      </c>
      <c r="B52" s="14" t="s">
        <v>53</v>
      </c>
      <c r="C52" s="15">
        <f t="shared" si="2"/>
        <v>0.99727520435967298</v>
      </c>
      <c r="D52" s="16">
        <f t="shared" si="3"/>
        <v>0.73399999999999999</v>
      </c>
      <c r="E52" s="17">
        <v>367</v>
      </c>
      <c r="F52" s="18">
        <v>366</v>
      </c>
      <c r="G52" s="17">
        <v>500</v>
      </c>
      <c r="H52" s="18">
        <v>1013.9</v>
      </c>
      <c r="I52" s="19">
        <v>1013.2</v>
      </c>
      <c r="J52" s="20">
        <f t="shared" si="4"/>
        <v>1749735.2</v>
      </c>
      <c r="K52" s="21">
        <v>45757</v>
      </c>
      <c r="L52" s="23" t="s">
        <v>52</v>
      </c>
      <c r="M52" s="8" t="str">
        <f t="shared" ca="1" si="0"/>
        <v>Atrasado</v>
      </c>
      <c r="N52" s="26">
        <f t="shared" si="5"/>
        <v>1378904</v>
      </c>
      <c r="O52" s="84"/>
      <c r="P52" s="85"/>
    </row>
    <row r="53" spans="1:16" x14ac:dyDescent="0.25">
      <c r="A53" s="37">
        <v>36</v>
      </c>
      <c r="B53" s="14" t="s">
        <v>57</v>
      </c>
      <c r="C53" s="15">
        <f t="shared" si="2"/>
        <v>0.93043478260869561</v>
      </c>
      <c r="D53" s="16">
        <f t="shared" si="3"/>
        <v>0.69</v>
      </c>
      <c r="E53" s="17">
        <v>345</v>
      </c>
      <c r="F53" s="18">
        <v>321</v>
      </c>
      <c r="G53" s="17">
        <v>500</v>
      </c>
      <c r="H53" s="18">
        <v>1001.3</v>
      </c>
      <c r="I53" s="19">
        <v>859.63</v>
      </c>
      <c r="J53" s="20">
        <f t="shared" si="4"/>
        <v>1637709.23</v>
      </c>
      <c r="K53" s="21">
        <v>45761</v>
      </c>
      <c r="L53" s="23" t="s">
        <v>52</v>
      </c>
      <c r="M53" s="8" t="str">
        <f t="shared" ca="1" si="0"/>
        <v>Atrasado</v>
      </c>
      <c r="N53" s="26">
        <f t="shared" si="5"/>
        <v>1361768</v>
      </c>
      <c r="O53" s="84"/>
      <c r="P53" s="85"/>
    </row>
    <row r="54" spans="1:16" x14ac:dyDescent="0.25">
      <c r="A54" s="37">
        <v>37</v>
      </c>
      <c r="B54" s="14" t="s">
        <v>57</v>
      </c>
      <c r="C54" s="15">
        <f t="shared" si="2"/>
        <v>0.98230088495575218</v>
      </c>
      <c r="D54" s="16">
        <f t="shared" si="3"/>
        <v>0.90400000000000003</v>
      </c>
      <c r="E54" s="17">
        <v>452</v>
      </c>
      <c r="F54" s="18">
        <v>444</v>
      </c>
      <c r="G54" s="17">
        <v>500</v>
      </c>
      <c r="H54" s="18">
        <v>1113.7</v>
      </c>
      <c r="I54" s="19">
        <v>1103.8900000000001</v>
      </c>
      <c r="J54" s="20">
        <f t="shared" si="4"/>
        <v>2004759.1600000001</v>
      </c>
      <c r="K54" s="21">
        <v>45766</v>
      </c>
      <c r="L54" s="23" t="s">
        <v>52</v>
      </c>
      <c r="M54" s="10" t="str">
        <f t="shared" ca="1" si="0"/>
        <v>Atrasado</v>
      </c>
      <c r="N54" s="26">
        <f t="shared" si="5"/>
        <v>1514632</v>
      </c>
      <c r="O54" s="84"/>
      <c r="P54" s="85"/>
    </row>
    <row r="55" spans="1:16" x14ac:dyDescent="0.25">
      <c r="A55" s="37">
        <v>38</v>
      </c>
      <c r="B55" s="14" t="s">
        <v>56</v>
      </c>
      <c r="C55" s="15">
        <f t="shared" si="2"/>
        <v>0.97228144989339016</v>
      </c>
      <c r="D55" s="16">
        <f t="shared" si="3"/>
        <v>0.93799999999999994</v>
      </c>
      <c r="E55" s="17">
        <v>469</v>
      </c>
      <c r="F55" s="18">
        <v>456</v>
      </c>
      <c r="G55" s="17">
        <v>500</v>
      </c>
      <c r="H55" s="18">
        <v>1038.5999999999999</v>
      </c>
      <c r="I55" s="19">
        <v>967.08</v>
      </c>
      <c r="J55" s="20">
        <f t="shared" si="4"/>
        <v>1853484.4799999997</v>
      </c>
      <c r="K55" s="21">
        <v>45750</v>
      </c>
      <c r="L55" s="24" t="s">
        <v>58</v>
      </c>
      <c r="M55" s="8" t="str">
        <f t="shared" ca="1" si="0"/>
        <v>Atrasado</v>
      </c>
      <c r="N55" s="26">
        <f t="shared" si="5"/>
        <v>1412495.9999999998</v>
      </c>
      <c r="O55" s="84"/>
      <c r="P55" s="85"/>
    </row>
    <row r="56" spans="1:16" x14ac:dyDescent="0.25">
      <c r="A56" s="37">
        <v>39</v>
      </c>
      <c r="B56" s="14" t="s">
        <v>56</v>
      </c>
      <c r="C56" s="15">
        <f t="shared" si="2"/>
        <v>0.93634496919917864</v>
      </c>
      <c r="D56" s="16">
        <f t="shared" si="3"/>
        <v>0.97399999999999998</v>
      </c>
      <c r="E56" s="17">
        <v>487</v>
      </c>
      <c r="F56" s="18">
        <v>456</v>
      </c>
      <c r="G56" s="17">
        <v>500</v>
      </c>
      <c r="H56" s="18">
        <v>1406.4</v>
      </c>
      <c r="I56" s="19">
        <v>919</v>
      </c>
      <c r="J56" s="20">
        <f t="shared" si="4"/>
        <v>2331768</v>
      </c>
      <c r="K56" s="21">
        <v>45760</v>
      </c>
      <c r="L56" s="23" t="s">
        <v>52</v>
      </c>
      <c r="M56" s="8" t="str">
        <f t="shared" ca="1" si="0"/>
        <v>Atrasado</v>
      </c>
      <c r="N56" s="26">
        <f t="shared" si="5"/>
        <v>1912704.0000000002</v>
      </c>
      <c r="O56" s="84"/>
      <c r="P56" s="85"/>
    </row>
    <row r="57" spans="1:16" x14ac:dyDescent="0.25">
      <c r="A57" s="37">
        <v>40</v>
      </c>
      <c r="B57" s="14" t="s">
        <v>51</v>
      </c>
      <c r="C57" s="15">
        <f t="shared" si="2"/>
        <v>0.98837209302325579</v>
      </c>
      <c r="D57" s="16">
        <f t="shared" si="3"/>
        <v>0.51600000000000001</v>
      </c>
      <c r="E57" s="17">
        <v>258</v>
      </c>
      <c r="F57" s="18">
        <v>255</v>
      </c>
      <c r="G57" s="17">
        <v>500</v>
      </c>
      <c r="H57" s="18">
        <v>167.5</v>
      </c>
      <c r="I57" s="19">
        <v>788.89</v>
      </c>
      <c r="J57" s="20">
        <f t="shared" si="4"/>
        <v>428966.94999999995</v>
      </c>
      <c r="K57" s="21">
        <v>45784</v>
      </c>
      <c r="L57" s="23" t="s">
        <v>52</v>
      </c>
      <c r="M57" s="10" t="str">
        <f t="shared" ca="1" si="0"/>
        <v>Atrasado</v>
      </c>
      <c r="N57" s="26">
        <f t="shared" si="5"/>
        <v>227800</v>
      </c>
      <c r="O57" s="84"/>
      <c r="P57" s="85"/>
    </row>
    <row r="58" spans="1:16" x14ac:dyDescent="0.25">
      <c r="A58" s="37">
        <v>41</v>
      </c>
      <c r="B58" s="14" t="s">
        <v>51</v>
      </c>
      <c r="C58" s="15">
        <f t="shared" si="2"/>
        <v>0.98050139275766013</v>
      </c>
      <c r="D58" s="16">
        <f t="shared" si="3"/>
        <v>0.71799999999999997</v>
      </c>
      <c r="E58" s="17">
        <v>359</v>
      </c>
      <c r="F58" s="18">
        <v>352</v>
      </c>
      <c r="G58" s="17">
        <v>500</v>
      </c>
      <c r="H58" s="18">
        <v>1044.8</v>
      </c>
      <c r="I58" s="19">
        <v>888.45</v>
      </c>
      <c r="J58" s="20">
        <f t="shared" si="4"/>
        <v>1733662.4</v>
      </c>
      <c r="K58" s="21">
        <v>45761</v>
      </c>
      <c r="L58" s="24" t="s">
        <v>58</v>
      </c>
      <c r="M58" s="8" t="str">
        <f t="shared" ca="1" si="0"/>
        <v>Atrasado</v>
      </c>
      <c r="N58" s="26">
        <f t="shared" si="5"/>
        <v>1420928</v>
      </c>
      <c r="O58" s="84"/>
      <c r="P58" s="85"/>
    </row>
    <row r="59" spans="1:16" x14ac:dyDescent="0.25">
      <c r="A59" s="37">
        <v>42</v>
      </c>
      <c r="B59" s="14" t="s">
        <v>55</v>
      </c>
      <c r="C59" s="15">
        <f t="shared" si="2"/>
        <v>0.99569892473118282</v>
      </c>
      <c r="D59" s="16">
        <f t="shared" si="3"/>
        <v>0.93</v>
      </c>
      <c r="E59" s="17">
        <v>465</v>
      </c>
      <c r="F59" s="18">
        <v>463</v>
      </c>
      <c r="G59" s="17">
        <v>500</v>
      </c>
      <c r="H59" s="18">
        <v>544.20000000000005</v>
      </c>
      <c r="I59" s="19">
        <v>547.20000000000005</v>
      </c>
      <c r="J59" s="20">
        <f t="shared" si="4"/>
        <v>993465.60000000009</v>
      </c>
      <c r="K59" s="21">
        <v>45765</v>
      </c>
      <c r="L59" s="24" t="s">
        <v>58</v>
      </c>
      <c r="M59" s="10" t="str">
        <f t="shared" ca="1" si="0"/>
        <v>Atrasado</v>
      </c>
      <c r="N59" s="26">
        <f t="shared" si="5"/>
        <v>740112.00000000012</v>
      </c>
      <c r="O59" s="84"/>
      <c r="P59" s="85"/>
    </row>
    <row r="60" spans="1:16" x14ac:dyDescent="0.25">
      <c r="A60" s="37">
        <v>43</v>
      </c>
      <c r="B60" s="14" t="s">
        <v>55</v>
      </c>
      <c r="C60" s="15">
        <f t="shared" si="2"/>
        <v>0.93065693430656937</v>
      </c>
      <c r="D60" s="16">
        <f t="shared" si="3"/>
        <v>0.54800000000000004</v>
      </c>
      <c r="E60" s="17">
        <v>274</v>
      </c>
      <c r="F60" s="18">
        <v>255</v>
      </c>
      <c r="G60" s="17">
        <v>500</v>
      </c>
      <c r="H60" s="18">
        <v>655.29999999999995</v>
      </c>
      <c r="I60" s="19">
        <v>1064.83</v>
      </c>
      <c r="J60" s="20">
        <f t="shared" si="4"/>
        <v>1162739.6499999999</v>
      </c>
      <c r="K60" s="21">
        <v>45759</v>
      </c>
      <c r="L60" s="22" t="s">
        <v>54</v>
      </c>
      <c r="M60" s="8" t="str">
        <f t="shared" ca="1" si="0"/>
        <v>Atrasado</v>
      </c>
      <c r="N60" s="26">
        <f t="shared" si="5"/>
        <v>891207.99999999988</v>
      </c>
      <c r="O60" s="84"/>
      <c r="P60" s="85"/>
    </row>
    <row r="61" spans="1:16" x14ac:dyDescent="0.25">
      <c r="A61" s="37">
        <v>44</v>
      </c>
      <c r="B61" s="14" t="s">
        <v>56</v>
      </c>
      <c r="C61" s="15">
        <f t="shared" si="2"/>
        <v>0.98723404255319147</v>
      </c>
      <c r="D61" s="16">
        <f t="shared" si="3"/>
        <v>0.47</v>
      </c>
      <c r="E61" s="17">
        <v>235</v>
      </c>
      <c r="F61" s="18">
        <v>232</v>
      </c>
      <c r="G61" s="17">
        <v>500</v>
      </c>
      <c r="H61" s="18">
        <v>1148.8</v>
      </c>
      <c r="I61" s="19">
        <v>543.12</v>
      </c>
      <c r="J61" s="20">
        <f t="shared" si="4"/>
        <v>1688371.84</v>
      </c>
      <c r="K61" s="21">
        <v>45762</v>
      </c>
      <c r="L61" s="22" t="s">
        <v>54</v>
      </c>
      <c r="M61" s="10" t="str">
        <f t="shared" ca="1" si="0"/>
        <v>Atrasado</v>
      </c>
      <c r="N61" s="26">
        <f t="shared" si="5"/>
        <v>1562368</v>
      </c>
      <c r="O61" s="84"/>
      <c r="P61" s="85"/>
    </row>
    <row r="62" spans="1:16" x14ac:dyDescent="0.25">
      <c r="A62" s="37">
        <v>45</v>
      </c>
      <c r="B62" s="14" t="s">
        <v>55</v>
      </c>
      <c r="C62" s="15">
        <f t="shared" si="2"/>
        <v>0.9971910112359551</v>
      </c>
      <c r="D62" s="16">
        <f t="shared" si="3"/>
        <v>0.71199999999999997</v>
      </c>
      <c r="E62" s="17">
        <v>356</v>
      </c>
      <c r="F62" s="18">
        <v>355</v>
      </c>
      <c r="G62" s="17">
        <v>500</v>
      </c>
      <c r="H62" s="18">
        <v>1037.9000000000001</v>
      </c>
      <c r="I62" s="19">
        <v>1374.63</v>
      </c>
      <c r="J62" s="20">
        <f t="shared" si="4"/>
        <v>1899537.6500000004</v>
      </c>
      <c r="K62" s="21">
        <v>45770</v>
      </c>
      <c r="L62" s="23" t="s">
        <v>52</v>
      </c>
      <c r="M62" s="10" t="str">
        <f t="shared" ca="1" si="0"/>
        <v>Atrasado</v>
      </c>
      <c r="N62" s="26">
        <f t="shared" si="5"/>
        <v>1411544.0000000002</v>
      </c>
      <c r="O62" s="84"/>
      <c r="P62" s="85"/>
    </row>
    <row r="63" spans="1:16" x14ac:dyDescent="0.25">
      <c r="A63" s="37">
        <v>46</v>
      </c>
      <c r="B63" s="14" t="s">
        <v>55</v>
      </c>
      <c r="C63" s="15">
        <f t="shared" si="2"/>
        <v>0.97193877551020413</v>
      </c>
      <c r="D63" s="16">
        <f t="shared" si="3"/>
        <v>0.78400000000000003</v>
      </c>
      <c r="E63" s="17">
        <v>392</v>
      </c>
      <c r="F63" s="18">
        <v>381</v>
      </c>
      <c r="G63" s="17">
        <v>500</v>
      </c>
      <c r="H63" s="18">
        <v>897.6</v>
      </c>
      <c r="I63" s="19">
        <v>936.51</v>
      </c>
      <c r="J63" s="20">
        <f t="shared" si="4"/>
        <v>1577546.31</v>
      </c>
      <c r="K63" s="21">
        <v>45768</v>
      </c>
      <c r="L63" s="23" t="s">
        <v>52</v>
      </c>
      <c r="M63" s="10" t="str">
        <f t="shared" ca="1" si="0"/>
        <v>Atrasado</v>
      </c>
      <c r="N63" s="26">
        <f t="shared" si="5"/>
        <v>1220736</v>
      </c>
      <c r="O63" s="84"/>
      <c r="P63" s="85"/>
    </row>
    <row r="64" spans="1:16" x14ac:dyDescent="0.25">
      <c r="A64" s="37">
        <v>47</v>
      </c>
      <c r="B64" s="14" t="s">
        <v>53</v>
      </c>
      <c r="C64" s="15">
        <f t="shared" si="2"/>
        <v>0.90730337078651691</v>
      </c>
      <c r="D64" s="16">
        <f t="shared" si="3"/>
        <v>0.71199999999999997</v>
      </c>
      <c r="E64" s="17">
        <v>356</v>
      </c>
      <c r="F64" s="18">
        <v>323</v>
      </c>
      <c r="G64" s="17">
        <v>500</v>
      </c>
      <c r="H64" s="18">
        <v>468.4</v>
      </c>
      <c r="I64" s="19">
        <v>1443.77</v>
      </c>
      <c r="J64" s="20">
        <f t="shared" si="4"/>
        <v>1103361.71</v>
      </c>
      <c r="K64" s="21">
        <v>45776</v>
      </c>
      <c r="L64" s="23" t="s">
        <v>52</v>
      </c>
      <c r="M64" s="10" t="str">
        <f t="shared" ca="1" si="0"/>
        <v>Atrasado</v>
      </c>
      <c r="N64" s="26">
        <f t="shared" si="5"/>
        <v>637024</v>
      </c>
      <c r="O64" s="84"/>
      <c r="P64" s="85"/>
    </row>
    <row r="65" spans="1:16" x14ac:dyDescent="0.25">
      <c r="A65" s="37">
        <v>48</v>
      </c>
      <c r="B65" s="14" t="s">
        <v>51</v>
      </c>
      <c r="C65" s="15">
        <f t="shared" si="2"/>
        <v>0.98455598455598459</v>
      </c>
      <c r="D65" s="16">
        <f t="shared" si="3"/>
        <v>0.51800000000000002</v>
      </c>
      <c r="E65" s="17">
        <v>259</v>
      </c>
      <c r="F65" s="18">
        <v>255</v>
      </c>
      <c r="G65" s="17">
        <v>500</v>
      </c>
      <c r="H65" s="18">
        <v>1700</v>
      </c>
      <c r="I65" s="19">
        <v>656.75</v>
      </c>
      <c r="J65" s="20">
        <f t="shared" si="4"/>
        <v>2479471.25</v>
      </c>
      <c r="K65" s="21">
        <v>45783</v>
      </c>
      <c r="L65" s="22" t="s">
        <v>54</v>
      </c>
      <c r="M65" s="10" t="str">
        <f t="shared" ca="1" si="0"/>
        <v>Atrasado</v>
      </c>
      <c r="N65" s="26">
        <f t="shared" si="5"/>
        <v>2312000</v>
      </c>
      <c r="O65" s="84"/>
      <c r="P65" s="85"/>
    </row>
    <row r="66" spans="1:16" x14ac:dyDescent="0.25">
      <c r="A66" s="37">
        <v>49</v>
      </c>
      <c r="B66" s="14" t="s">
        <v>57</v>
      </c>
      <c r="C66" s="15">
        <f t="shared" si="2"/>
        <v>0.95157894736842108</v>
      </c>
      <c r="D66" s="16">
        <f t="shared" si="3"/>
        <v>0.95</v>
      </c>
      <c r="E66" s="17">
        <v>475</v>
      </c>
      <c r="F66" s="18">
        <v>452</v>
      </c>
      <c r="G66" s="17">
        <v>500</v>
      </c>
      <c r="H66" s="18">
        <v>598.9</v>
      </c>
      <c r="I66" s="19">
        <v>607.17999999999995</v>
      </c>
      <c r="J66" s="20">
        <f t="shared" si="4"/>
        <v>1088949.3599999999</v>
      </c>
      <c r="K66" s="21">
        <v>45779</v>
      </c>
      <c r="L66" s="23" t="s">
        <v>52</v>
      </c>
      <c r="M66" s="10" t="str">
        <f t="shared" ca="1" si="0"/>
        <v>Atrasado</v>
      </c>
      <c r="N66" s="26">
        <f t="shared" si="5"/>
        <v>814504</v>
      </c>
      <c r="O66" s="84"/>
      <c r="P66" s="85"/>
    </row>
    <row r="67" spans="1:16" x14ac:dyDescent="0.25">
      <c r="A67" s="37">
        <v>50</v>
      </c>
      <c r="B67" s="14" t="s">
        <v>51</v>
      </c>
      <c r="C67" s="15">
        <f t="shared" si="2"/>
        <v>1.0261282660332542</v>
      </c>
      <c r="D67" s="16">
        <f t="shared" si="3"/>
        <v>0.84199999999999997</v>
      </c>
      <c r="E67" s="17">
        <v>421</v>
      </c>
      <c r="F67" s="18">
        <v>432</v>
      </c>
      <c r="G67" s="17">
        <v>500</v>
      </c>
      <c r="H67" s="18">
        <v>1052.7</v>
      </c>
      <c r="I67" s="19">
        <v>1234.93</v>
      </c>
      <c r="J67" s="20">
        <f t="shared" si="4"/>
        <v>1965161.76</v>
      </c>
      <c r="K67" s="21">
        <v>45767</v>
      </c>
      <c r="L67" s="23" t="s">
        <v>52</v>
      </c>
      <c r="M67" s="10" t="str">
        <f t="shared" ca="1" si="0"/>
        <v>Atrasado</v>
      </c>
      <c r="N67" s="26">
        <f t="shared" si="5"/>
        <v>1431672</v>
      </c>
      <c r="O67" s="84"/>
      <c r="P67" s="85"/>
    </row>
    <row r="68" spans="1:16" x14ac:dyDescent="0.25">
      <c r="A68" s="37">
        <v>51</v>
      </c>
      <c r="B68" s="14" t="s">
        <v>55</v>
      </c>
      <c r="C68" s="15">
        <f t="shared" si="2"/>
        <v>0.97916666666666663</v>
      </c>
      <c r="D68" s="16">
        <f t="shared" si="3"/>
        <v>0.86399999999999999</v>
      </c>
      <c r="E68" s="17">
        <v>432</v>
      </c>
      <c r="F68" s="18">
        <v>423</v>
      </c>
      <c r="G68" s="17">
        <v>500</v>
      </c>
      <c r="H68" s="18">
        <v>946.6</v>
      </c>
      <c r="I68" s="19">
        <v>1324.23</v>
      </c>
      <c r="J68" s="20">
        <f t="shared" si="4"/>
        <v>1847525.29</v>
      </c>
      <c r="K68" s="21">
        <v>45775</v>
      </c>
      <c r="L68" s="24" t="s">
        <v>58</v>
      </c>
      <c r="M68" s="10" t="str">
        <f t="shared" ca="1" si="0"/>
        <v>Atrasado</v>
      </c>
      <c r="N68" s="26">
        <f t="shared" si="5"/>
        <v>1287376</v>
      </c>
      <c r="O68" s="84"/>
      <c r="P68" s="85"/>
    </row>
    <row r="69" spans="1:16" x14ac:dyDescent="0.25">
      <c r="A69" s="37">
        <v>52</v>
      </c>
      <c r="B69" s="14" t="s">
        <v>55</v>
      </c>
      <c r="C69" s="15">
        <f t="shared" si="2"/>
        <v>0.9327731092436975</v>
      </c>
      <c r="D69" s="16">
        <f t="shared" si="3"/>
        <v>0.71399999999999997</v>
      </c>
      <c r="E69" s="17">
        <v>357</v>
      </c>
      <c r="F69" s="18">
        <v>333</v>
      </c>
      <c r="G69" s="17">
        <v>500</v>
      </c>
      <c r="H69" s="18">
        <v>1003.9</v>
      </c>
      <c r="I69" s="19">
        <v>1221.4000000000001</v>
      </c>
      <c r="J69" s="20">
        <f t="shared" si="4"/>
        <v>1772030.2</v>
      </c>
      <c r="K69" s="21">
        <v>45768</v>
      </c>
      <c r="L69" s="23" t="s">
        <v>52</v>
      </c>
      <c r="M69" s="10" t="str">
        <f t="shared" ca="1" si="0"/>
        <v>Atrasado</v>
      </c>
      <c r="N69" s="26">
        <f t="shared" si="5"/>
        <v>1365304</v>
      </c>
      <c r="O69" s="84"/>
      <c r="P69" s="85"/>
    </row>
    <row r="70" spans="1:16" x14ac:dyDescent="0.25">
      <c r="A70" s="37">
        <v>53</v>
      </c>
      <c r="B70" s="14" t="s">
        <v>53</v>
      </c>
      <c r="C70" s="15">
        <f t="shared" si="2"/>
        <v>0.99574468085106382</v>
      </c>
      <c r="D70" s="16">
        <f t="shared" si="3"/>
        <v>0.47</v>
      </c>
      <c r="E70" s="17">
        <v>235</v>
      </c>
      <c r="F70" s="18">
        <v>234</v>
      </c>
      <c r="G70" s="17">
        <v>500</v>
      </c>
      <c r="H70" s="18">
        <v>605.5</v>
      </c>
      <c r="I70" s="19">
        <v>1160.96</v>
      </c>
      <c r="J70" s="20">
        <f t="shared" si="4"/>
        <v>1095144.6400000001</v>
      </c>
      <c r="K70" s="21">
        <v>45776</v>
      </c>
      <c r="L70" s="22" t="s">
        <v>54</v>
      </c>
      <c r="M70" s="10" t="str">
        <f t="shared" ca="1" si="0"/>
        <v>Atrasado</v>
      </c>
      <c r="N70" s="26">
        <f t="shared" si="5"/>
        <v>823480</v>
      </c>
      <c r="O70" s="84"/>
      <c r="P70" s="85"/>
    </row>
    <row r="71" spans="1:16" x14ac:dyDescent="0.25">
      <c r="A71" s="37">
        <v>54</v>
      </c>
      <c r="B71" s="14" t="s">
        <v>56</v>
      </c>
      <c r="C71" s="15">
        <f t="shared" si="2"/>
        <v>0.94594594594594594</v>
      </c>
      <c r="D71" s="16">
        <f t="shared" si="3"/>
        <v>0.88800000000000001</v>
      </c>
      <c r="E71" s="17">
        <v>444</v>
      </c>
      <c r="F71" s="18">
        <v>420</v>
      </c>
      <c r="G71" s="17">
        <v>500</v>
      </c>
      <c r="H71" s="18">
        <v>791.4</v>
      </c>
      <c r="I71" s="19">
        <v>1145.4100000000001</v>
      </c>
      <c r="J71" s="20">
        <f t="shared" si="4"/>
        <v>1557376.2</v>
      </c>
      <c r="K71" s="21">
        <v>45772</v>
      </c>
      <c r="L71" s="22" t="s">
        <v>54</v>
      </c>
      <c r="M71" s="10" t="str">
        <f t="shared" ca="1" si="0"/>
        <v>Atrasado</v>
      </c>
      <c r="N71" s="26">
        <f t="shared" si="5"/>
        <v>1076304</v>
      </c>
      <c r="O71" s="84"/>
      <c r="P71" s="85"/>
    </row>
    <row r="72" spans="1:16" x14ac:dyDescent="0.25">
      <c r="A72" s="37">
        <v>55</v>
      </c>
      <c r="B72" s="14" t="s">
        <v>53</v>
      </c>
      <c r="C72" s="15">
        <f t="shared" si="2"/>
        <v>1</v>
      </c>
      <c r="D72" s="16">
        <f t="shared" si="3"/>
        <v>0.82</v>
      </c>
      <c r="E72" s="17">
        <v>410</v>
      </c>
      <c r="F72" s="18">
        <v>410</v>
      </c>
      <c r="G72" s="17">
        <v>500</v>
      </c>
      <c r="H72" s="18">
        <v>1068.5</v>
      </c>
      <c r="I72" s="19">
        <v>1125.69</v>
      </c>
      <c r="J72" s="20">
        <f t="shared" si="4"/>
        <v>1914692.9</v>
      </c>
      <c r="K72" s="21">
        <v>45773</v>
      </c>
      <c r="L72" s="23" t="s">
        <v>52</v>
      </c>
      <c r="M72" s="10" t="str">
        <f t="shared" ca="1" si="0"/>
        <v>Atrasado</v>
      </c>
      <c r="N72" s="26">
        <f t="shared" si="5"/>
        <v>1453160</v>
      </c>
      <c r="O72" s="84"/>
      <c r="P72" s="85"/>
    </row>
    <row r="73" spans="1:16" x14ac:dyDescent="0.25">
      <c r="A73" s="37">
        <v>56</v>
      </c>
      <c r="B73" s="14" t="s">
        <v>56</v>
      </c>
      <c r="C73" s="15">
        <f t="shared" si="2"/>
        <v>0.97330097087378642</v>
      </c>
      <c r="D73" s="16">
        <f t="shared" si="3"/>
        <v>0.82399999999999995</v>
      </c>
      <c r="E73" s="17">
        <v>412</v>
      </c>
      <c r="F73" s="18">
        <v>401</v>
      </c>
      <c r="G73" s="17">
        <v>500</v>
      </c>
      <c r="H73" s="18">
        <v>881.8</v>
      </c>
      <c r="I73" s="19">
        <v>1319.44</v>
      </c>
      <c r="J73" s="20">
        <f t="shared" si="4"/>
        <v>1728343.44</v>
      </c>
      <c r="K73" s="21">
        <v>45758</v>
      </c>
      <c r="L73" s="24" t="s">
        <v>58</v>
      </c>
      <c r="M73" s="8" t="str">
        <f t="shared" ca="1" si="0"/>
        <v>Atrasado</v>
      </c>
      <c r="N73" s="26">
        <f t="shared" si="5"/>
        <v>1199248</v>
      </c>
      <c r="O73" s="84"/>
      <c r="P73" s="85"/>
    </row>
    <row r="74" spans="1:16" x14ac:dyDescent="0.25">
      <c r="A74" s="37">
        <v>57</v>
      </c>
      <c r="B74" s="14" t="s">
        <v>57</v>
      </c>
      <c r="C74" s="15">
        <f t="shared" si="2"/>
        <v>0.907258064516129</v>
      </c>
      <c r="D74" s="16">
        <f t="shared" si="3"/>
        <v>0.496</v>
      </c>
      <c r="E74" s="17">
        <v>248</v>
      </c>
      <c r="F74" s="18">
        <v>225</v>
      </c>
      <c r="G74" s="17">
        <v>500</v>
      </c>
      <c r="H74" s="18">
        <v>881.5</v>
      </c>
      <c r="I74" s="19">
        <v>762.06</v>
      </c>
      <c r="J74" s="20">
        <f t="shared" si="4"/>
        <v>1370303.5</v>
      </c>
      <c r="K74" s="21">
        <v>45765</v>
      </c>
      <c r="L74" s="22" t="s">
        <v>54</v>
      </c>
      <c r="M74" s="10" t="str">
        <f t="shared" ca="1" si="0"/>
        <v>Atrasado</v>
      </c>
      <c r="N74" s="26">
        <f t="shared" si="5"/>
        <v>1198840</v>
      </c>
      <c r="O74" s="84"/>
      <c r="P74" s="85"/>
    </row>
    <row r="75" spans="1:16" x14ac:dyDescent="0.25">
      <c r="A75" s="37">
        <v>58</v>
      </c>
      <c r="B75" s="14" t="s">
        <v>56</v>
      </c>
      <c r="C75" s="15">
        <f t="shared" si="2"/>
        <v>1</v>
      </c>
      <c r="D75" s="16">
        <f t="shared" si="3"/>
        <v>0.68</v>
      </c>
      <c r="E75" s="17">
        <v>340</v>
      </c>
      <c r="F75" s="18">
        <v>340</v>
      </c>
      <c r="G75" s="17">
        <v>500</v>
      </c>
      <c r="H75" s="18">
        <v>1065.5</v>
      </c>
      <c r="I75" s="19">
        <v>1139.6400000000001</v>
      </c>
      <c r="J75" s="20">
        <f t="shared" si="4"/>
        <v>1836557.6</v>
      </c>
      <c r="K75" s="21">
        <v>45776</v>
      </c>
      <c r="L75" s="23" t="s">
        <v>52</v>
      </c>
      <c r="M75" s="10" t="str">
        <f t="shared" ca="1" si="0"/>
        <v>Atrasado</v>
      </c>
      <c r="N75" s="26">
        <f t="shared" si="5"/>
        <v>1449080</v>
      </c>
      <c r="O75" s="84"/>
      <c r="P75" s="85"/>
    </row>
    <row r="76" spans="1:16" x14ac:dyDescent="0.25">
      <c r="A76" s="37">
        <v>59</v>
      </c>
      <c r="B76" s="14" t="s">
        <v>51</v>
      </c>
      <c r="C76" s="15">
        <f t="shared" si="2"/>
        <v>0.84210526315789469</v>
      </c>
      <c r="D76" s="16">
        <f t="shared" si="3"/>
        <v>0.76</v>
      </c>
      <c r="E76" s="17">
        <v>380</v>
      </c>
      <c r="F76" s="18">
        <v>320</v>
      </c>
      <c r="G76" s="17">
        <v>500</v>
      </c>
      <c r="H76" s="18">
        <v>1270</v>
      </c>
      <c r="I76" s="19">
        <v>1222.82</v>
      </c>
      <c r="J76" s="20">
        <f t="shared" si="4"/>
        <v>2118502.3999999999</v>
      </c>
      <c r="K76" s="21">
        <v>45777</v>
      </c>
      <c r="L76" s="22" t="s">
        <v>54</v>
      </c>
      <c r="M76" s="10" t="str">
        <f t="shared" ca="1" si="0"/>
        <v>Atrasado</v>
      </c>
      <c r="N76" s="26">
        <f t="shared" si="5"/>
        <v>1727200</v>
      </c>
      <c r="O76" s="84"/>
      <c r="P76" s="85"/>
    </row>
    <row r="77" spans="1:16" x14ac:dyDescent="0.25">
      <c r="A77" s="37">
        <v>60</v>
      </c>
      <c r="B77" s="14" t="s">
        <v>51</v>
      </c>
      <c r="C77" s="15">
        <f t="shared" si="2"/>
        <v>0.86440677966101698</v>
      </c>
      <c r="D77" s="16">
        <f t="shared" si="3"/>
        <v>0.59</v>
      </c>
      <c r="E77" s="17">
        <v>295</v>
      </c>
      <c r="F77" s="18">
        <v>255</v>
      </c>
      <c r="G77" s="17">
        <v>500</v>
      </c>
      <c r="H77" s="18">
        <v>874.1</v>
      </c>
      <c r="I77" s="19">
        <v>1423.48</v>
      </c>
      <c r="J77" s="20">
        <f t="shared" si="4"/>
        <v>1551763.4</v>
      </c>
      <c r="K77" s="21">
        <v>45777</v>
      </c>
      <c r="L77" s="23" t="s">
        <v>52</v>
      </c>
      <c r="M77" s="10" t="str">
        <f t="shared" ca="1" si="0"/>
        <v>Atrasado</v>
      </c>
      <c r="N77" s="26">
        <f t="shared" si="5"/>
        <v>1188776</v>
      </c>
      <c r="O77" s="84"/>
      <c r="P77" s="85"/>
    </row>
    <row r="78" spans="1:16" x14ac:dyDescent="0.25">
      <c r="A78" s="37">
        <v>61</v>
      </c>
      <c r="B78" s="14" t="s">
        <v>57</v>
      </c>
      <c r="C78" s="15">
        <f t="shared" si="2"/>
        <v>0.6306532663316583</v>
      </c>
      <c r="D78" s="16">
        <f t="shared" si="3"/>
        <v>0.79600000000000004</v>
      </c>
      <c r="E78" s="17">
        <v>398</v>
      </c>
      <c r="F78" s="18">
        <v>251</v>
      </c>
      <c r="G78" s="17">
        <v>500</v>
      </c>
      <c r="H78" s="18">
        <v>1111.3</v>
      </c>
      <c r="I78" s="19">
        <v>1064.5</v>
      </c>
      <c r="J78" s="20">
        <f t="shared" si="4"/>
        <v>1778557.5</v>
      </c>
      <c r="K78" s="21">
        <v>45780</v>
      </c>
      <c r="L78" s="22" t="s">
        <v>54</v>
      </c>
      <c r="M78" s="10" t="str">
        <f t="shared" ca="1" si="0"/>
        <v>Atrasado</v>
      </c>
      <c r="N78" s="26">
        <f t="shared" si="5"/>
        <v>1511368</v>
      </c>
      <c r="O78" s="84"/>
      <c r="P78" s="85"/>
    </row>
    <row r="79" spans="1:16" x14ac:dyDescent="0.25">
      <c r="A79" s="37">
        <v>62</v>
      </c>
      <c r="B79" s="14" t="s">
        <v>53</v>
      </c>
      <c r="C79" s="15">
        <f t="shared" si="2"/>
        <v>0.96330275229357798</v>
      </c>
      <c r="D79" s="16">
        <f t="shared" si="3"/>
        <v>0.872</v>
      </c>
      <c r="E79" s="17">
        <v>436</v>
      </c>
      <c r="F79" s="18">
        <v>420</v>
      </c>
      <c r="G79" s="17">
        <v>500</v>
      </c>
      <c r="H79" s="18">
        <v>572.9</v>
      </c>
      <c r="I79" s="19">
        <v>606.73</v>
      </c>
      <c r="J79" s="20">
        <f t="shared" si="4"/>
        <v>1033970.6</v>
      </c>
      <c r="K79" s="21">
        <v>45755</v>
      </c>
      <c r="L79" s="22" t="s">
        <v>54</v>
      </c>
      <c r="M79" s="8" t="str">
        <f t="shared" ca="1" si="0"/>
        <v>Atrasado</v>
      </c>
      <c r="N79" s="26">
        <f t="shared" si="5"/>
        <v>779144</v>
      </c>
      <c r="O79" s="84"/>
      <c r="P79" s="85"/>
    </row>
    <row r="80" spans="1:16" x14ac:dyDescent="0.25">
      <c r="A80" s="37">
        <v>63</v>
      </c>
      <c r="B80" s="14" t="s">
        <v>53</v>
      </c>
      <c r="C80" s="15">
        <f t="shared" si="2"/>
        <v>0.96</v>
      </c>
      <c r="D80" s="16">
        <f t="shared" si="3"/>
        <v>0.95</v>
      </c>
      <c r="E80" s="17">
        <v>475</v>
      </c>
      <c r="F80" s="18">
        <v>456</v>
      </c>
      <c r="G80" s="17">
        <v>500</v>
      </c>
      <c r="H80" s="18">
        <v>646.79999999999995</v>
      </c>
      <c r="I80" s="19">
        <v>826.17</v>
      </c>
      <c r="J80" s="20">
        <f t="shared" si="4"/>
        <v>1256381.5199999998</v>
      </c>
      <c r="K80" s="21">
        <v>45773</v>
      </c>
      <c r="L80" s="22" t="s">
        <v>54</v>
      </c>
      <c r="M80" s="10" t="str">
        <f t="shared" ca="1" si="0"/>
        <v>Atrasado</v>
      </c>
      <c r="N80" s="26">
        <f t="shared" si="5"/>
        <v>879647.99999999988</v>
      </c>
      <c r="O80" s="84"/>
      <c r="P80" s="85"/>
    </row>
    <row r="81" spans="1:16" x14ac:dyDescent="0.25">
      <c r="A81" s="37">
        <v>64</v>
      </c>
      <c r="B81" s="14" t="s">
        <v>51</v>
      </c>
      <c r="C81" s="15">
        <f t="shared" si="2"/>
        <v>1</v>
      </c>
      <c r="D81" s="16">
        <f t="shared" si="3"/>
        <v>0.86399999999999999</v>
      </c>
      <c r="E81" s="17">
        <v>432</v>
      </c>
      <c r="F81" s="18">
        <v>432</v>
      </c>
      <c r="G81" s="17">
        <v>500</v>
      </c>
      <c r="H81" s="18">
        <v>1018.6</v>
      </c>
      <c r="I81" s="19">
        <v>1177.07</v>
      </c>
      <c r="J81" s="20">
        <f t="shared" si="4"/>
        <v>1893790.24</v>
      </c>
      <c r="K81" s="21">
        <v>45774</v>
      </c>
      <c r="L81" s="24" t="s">
        <v>58</v>
      </c>
      <c r="M81" s="10" t="str">
        <f t="shared" ca="1" si="0"/>
        <v>Atrasado</v>
      </c>
      <c r="N81" s="26">
        <f t="shared" si="5"/>
        <v>1385296</v>
      </c>
      <c r="O81" s="84"/>
      <c r="P81" s="85"/>
    </row>
    <row r="82" spans="1:16" x14ac:dyDescent="0.25">
      <c r="A82" s="37">
        <v>65</v>
      </c>
      <c r="B82" s="14" t="s">
        <v>55</v>
      </c>
      <c r="C82" s="15">
        <f t="shared" si="2"/>
        <v>0.95476190476190481</v>
      </c>
      <c r="D82" s="16">
        <f t="shared" si="3"/>
        <v>0.84</v>
      </c>
      <c r="E82" s="17">
        <v>420</v>
      </c>
      <c r="F82" s="18">
        <v>401</v>
      </c>
      <c r="G82" s="17">
        <v>500</v>
      </c>
      <c r="H82" s="18">
        <v>1008.3</v>
      </c>
      <c r="I82" s="19">
        <v>1361.26</v>
      </c>
      <c r="J82" s="20">
        <f t="shared" si="4"/>
        <v>1917153.26</v>
      </c>
      <c r="K82" s="21">
        <v>45773</v>
      </c>
      <c r="L82" s="24" t="s">
        <v>58</v>
      </c>
      <c r="M82" s="10" t="str">
        <f t="shared" ref="M82:M116" ca="1" si="6">IF(TODAY()-K82 &gt; 30, "Atrasado", "Al día")</f>
        <v>Atrasado</v>
      </c>
      <c r="N82" s="26">
        <f t="shared" ref="N82:N117" si="7">H82 * $D$121</f>
        <v>1371288</v>
      </c>
      <c r="O82" s="84"/>
      <c r="P82" s="85"/>
    </row>
    <row r="83" spans="1:16" x14ac:dyDescent="0.25">
      <c r="A83" s="37">
        <v>66</v>
      </c>
      <c r="B83" s="14" t="s">
        <v>55</v>
      </c>
      <c r="C83" s="15">
        <f t="shared" ref="C83:C117" si="8">(F83/E83)</f>
        <v>0.93932038834951459</v>
      </c>
      <c r="D83" s="16">
        <f t="shared" ref="D83:D94" si="9">(E83/G83)</f>
        <v>0.82399999999999995</v>
      </c>
      <c r="E83" s="17">
        <v>412</v>
      </c>
      <c r="F83" s="18">
        <v>387</v>
      </c>
      <c r="G83" s="17">
        <v>500</v>
      </c>
      <c r="H83" s="18">
        <v>556.4</v>
      </c>
      <c r="I83" s="19">
        <v>944.74</v>
      </c>
      <c r="J83" s="20">
        <f t="shared" ref="J83:J117" si="10">F83*I83+N83</f>
        <v>1122318.3799999999</v>
      </c>
      <c r="K83" s="21">
        <v>45752</v>
      </c>
      <c r="L83" s="24" t="s">
        <v>58</v>
      </c>
      <c r="M83" s="8" t="str">
        <f t="shared" ca="1" si="6"/>
        <v>Atrasado</v>
      </c>
      <c r="N83" s="26">
        <f t="shared" si="7"/>
        <v>756704</v>
      </c>
      <c r="O83" s="84"/>
      <c r="P83" s="85"/>
    </row>
    <row r="84" spans="1:16" x14ac:dyDescent="0.25">
      <c r="A84" s="37">
        <v>67</v>
      </c>
      <c r="B84" s="14" t="s">
        <v>56</v>
      </c>
      <c r="C84" s="15">
        <f t="shared" si="8"/>
        <v>0.92361111111111116</v>
      </c>
      <c r="D84" s="16">
        <f t="shared" si="9"/>
        <v>0.86399999999999999</v>
      </c>
      <c r="E84" s="17">
        <v>432</v>
      </c>
      <c r="F84" s="18">
        <v>399</v>
      </c>
      <c r="G84" s="17">
        <v>500</v>
      </c>
      <c r="H84" s="18">
        <v>754</v>
      </c>
      <c r="I84" s="19">
        <v>1157.56</v>
      </c>
      <c r="J84" s="20">
        <f t="shared" si="10"/>
        <v>1487306.44</v>
      </c>
      <c r="K84" s="21">
        <v>45779</v>
      </c>
      <c r="L84" s="23" t="s">
        <v>52</v>
      </c>
      <c r="M84" s="10" t="str">
        <f t="shared" ca="1" si="6"/>
        <v>Atrasado</v>
      </c>
      <c r="N84" s="26">
        <f t="shared" si="7"/>
        <v>1025440</v>
      </c>
      <c r="O84" s="84"/>
      <c r="P84" s="85"/>
    </row>
    <row r="85" spans="1:16" x14ac:dyDescent="0.25">
      <c r="A85" s="37">
        <v>68</v>
      </c>
      <c r="B85" s="14" t="s">
        <v>51</v>
      </c>
      <c r="C85" s="15">
        <f t="shared" si="8"/>
        <v>0.92592592592592593</v>
      </c>
      <c r="D85" s="16">
        <f t="shared" si="9"/>
        <v>0.81</v>
      </c>
      <c r="E85" s="17">
        <v>405</v>
      </c>
      <c r="F85" s="18">
        <v>375</v>
      </c>
      <c r="G85" s="17">
        <v>500</v>
      </c>
      <c r="H85" s="18">
        <v>685.9</v>
      </c>
      <c r="I85" s="19">
        <v>1380.78</v>
      </c>
      <c r="J85" s="20">
        <f t="shared" si="10"/>
        <v>1450616.5</v>
      </c>
      <c r="K85" s="21">
        <v>45754</v>
      </c>
      <c r="L85" s="24" t="s">
        <v>58</v>
      </c>
      <c r="M85" s="8" t="str">
        <f t="shared" ca="1" si="6"/>
        <v>Atrasado</v>
      </c>
      <c r="N85" s="26">
        <f t="shared" si="7"/>
        <v>932824</v>
      </c>
      <c r="O85" s="84"/>
      <c r="P85" s="85"/>
    </row>
    <row r="86" spans="1:16" x14ac:dyDescent="0.25">
      <c r="A86" s="37">
        <v>69</v>
      </c>
      <c r="B86" s="14" t="s">
        <v>56</v>
      </c>
      <c r="C86" s="15">
        <f t="shared" si="8"/>
        <v>0.74754901960784315</v>
      </c>
      <c r="D86" s="16">
        <f t="shared" si="9"/>
        <v>0.81599999999999995</v>
      </c>
      <c r="E86" s="17">
        <v>408</v>
      </c>
      <c r="F86" s="18">
        <v>305</v>
      </c>
      <c r="G86" s="17">
        <v>500</v>
      </c>
      <c r="H86" s="18">
        <v>1023.3</v>
      </c>
      <c r="I86" s="19">
        <v>1140.22</v>
      </c>
      <c r="J86" s="20">
        <f t="shared" si="10"/>
        <v>1739455.1</v>
      </c>
      <c r="K86" s="21">
        <v>45780</v>
      </c>
      <c r="L86" s="22" t="s">
        <v>54</v>
      </c>
      <c r="M86" s="10" t="str">
        <f t="shared" ca="1" si="6"/>
        <v>Atrasado</v>
      </c>
      <c r="N86" s="26">
        <f t="shared" si="7"/>
        <v>1391688</v>
      </c>
      <c r="O86" s="84"/>
      <c r="P86" s="85"/>
    </row>
    <row r="87" spans="1:16" x14ac:dyDescent="0.25">
      <c r="A87" s="37">
        <v>70</v>
      </c>
      <c r="B87" s="14" t="s">
        <v>56</v>
      </c>
      <c r="C87" s="15">
        <f t="shared" si="8"/>
        <v>0.90841584158415845</v>
      </c>
      <c r="D87" s="16">
        <f t="shared" si="9"/>
        <v>0.80800000000000005</v>
      </c>
      <c r="E87" s="17">
        <v>404</v>
      </c>
      <c r="F87" s="18">
        <v>367</v>
      </c>
      <c r="G87" s="17">
        <v>500</v>
      </c>
      <c r="H87" s="18">
        <v>763.9</v>
      </c>
      <c r="I87" s="19">
        <v>857.71</v>
      </c>
      <c r="J87" s="20">
        <f t="shared" si="10"/>
        <v>1353683.57</v>
      </c>
      <c r="K87" s="21">
        <v>45758</v>
      </c>
      <c r="L87" s="24" t="s">
        <v>58</v>
      </c>
      <c r="M87" s="8" t="str">
        <f t="shared" ca="1" si="6"/>
        <v>Atrasado</v>
      </c>
      <c r="N87" s="26">
        <f t="shared" si="7"/>
        <v>1038904</v>
      </c>
      <c r="O87" s="84"/>
      <c r="P87" s="85"/>
    </row>
    <row r="88" spans="1:16" x14ac:dyDescent="0.25">
      <c r="A88" s="37">
        <v>71</v>
      </c>
      <c r="B88" s="14" t="s">
        <v>57</v>
      </c>
      <c r="C88" s="15">
        <f t="shared" si="8"/>
        <v>0.95952380952380956</v>
      </c>
      <c r="D88" s="16">
        <f t="shared" si="9"/>
        <v>0.84</v>
      </c>
      <c r="E88" s="17">
        <v>420</v>
      </c>
      <c r="F88" s="18">
        <v>403</v>
      </c>
      <c r="G88" s="17">
        <v>500</v>
      </c>
      <c r="H88" s="18">
        <v>779.3</v>
      </c>
      <c r="I88" s="19">
        <v>1030.0899999999999</v>
      </c>
      <c r="J88" s="20">
        <f t="shared" si="10"/>
        <v>1474974.27</v>
      </c>
      <c r="K88" s="21">
        <v>45756</v>
      </c>
      <c r="L88" s="24" t="s">
        <v>58</v>
      </c>
      <c r="M88" s="8" t="str">
        <f t="shared" ca="1" si="6"/>
        <v>Atrasado</v>
      </c>
      <c r="N88" s="26">
        <f t="shared" si="7"/>
        <v>1059848</v>
      </c>
      <c r="O88" s="84"/>
      <c r="P88" s="85"/>
    </row>
    <row r="89" spans="1:16" x14ac:dyDescent="0.25">
      <c r="A89" s="37">
        <v>72</v>
      </c>
      <c r="B89" s="14" t="s">
        <v>55</v>
      </c>
      <c r="C89" s="15">
        <f t="shared" si="8"/>
        <v>0.99019607843137258</v>
      </c>
      <c r="D89" s="16">
        <f t="shared" si="9"/>
        <v>0.20399999999999999</v>
      </c>
      <c r="E89" s="17">
        <v>102</v>
      </c>
      <c r="F89" s="18">
        <v>101</v>
      </c>
      <c r="G89" s="17">
        <v>500</v>
      </c>
      <c r="H89" s="18">
        <v>788.5</v>
      </c>
      <c r="I89" s="19">
        <v>1318.35</v>
      </c>
      <c r="J89" s="20">
        <f t="shared" si="10"/>
        <v>1205513.3500000001</v>
      </c>
      <c r="K89" s="21">
        <v>45767</v>
      </c>
      <c r="L89" s="24" t="s">
        <v>58</v>
      </c>
      <c r="M89" s="10" t="str">
        <f t="shared" ca="1" si="6"/>
        <v>Atrasado</v>
      </c>
      <c r="N89" s="26">
        <f t="shared" si="7"/>
        <v>1072360</v>
      </c>
      <c r="O89" s="84"/>
      <c r="P89" s="85"/>
    </row>
    <row r="90" spans="1:16" x14ac:dyDescent="0.25">
      <c r="A90" s="37">
        <v>73</v>
      </c>
      <c r="B90" s="14" t="s">
        <v>57</v>
      </c>
      <c r="C90" s="15">
        <f t="shared" si="8"/>
        <v>0.83791208791208793</v>
      </c>
      <c r="D90" s="16">
        <f t="shared" si="9"/>
        <v>0.72799999999999998</v>
      </c>
      <c r="E90" s="17">
        <v>364</v>
      </c>
      <c r="F90" s="18">
        <v>305</v>
      </c>
      <c r="G90" s="17">
        <v>500</v>
      </c>
      <c r="H90" s="18">
        <v>1250.5</v>
      </c>
      <c r="I90" s="19">
        <v>1164.74</v>
      </c>
      <c r="J90" s="20">
        <f t="shared" si="10"/>
        <v>2055925.7</v>
      </c>
      <c r="K90" s="21">
        <v>45770</v>
      </c>
      <c r="L90" s="24" t="s">
        <v>58</v>
      </c>
      <c r="M90" s="10" t="str">
        <f t="shared" ca="1" si="6"/>
        <v>Atrasado</v>
      </c>
      <c r="N90" s="26">
        <f t="shared" si="7"/>
        <v>1700680</v>
      </c>
      <c r="O90" s="84"/>
      <c r="P90" s="85"/>
    </row>
    <row r="91" spans="1:16" x14ac:dyDescent="0.25">
      <c r="A91" s="37">
        <v>74</v>
      </c>
      <c r="B91" s="14" t="s">
        <v>51</v>
      </c>
      <c r="C91" s="15">
        <f t="shared" si="8"/>
        <v>1</v>
      </c>
      <c r="D91" s="16">
        <f t="shared" si="9"/>
        <v>0.6</v>
      </c>
      <c r="E91" s="17">
        <v>300</v>
      </c>
      <c r="F91" s="18">
        <v>300</v>
      </c>
      <c r="G91" s="17">
        <v>500</v>
      </c>
      <c r="H91" s="18">
        <v>954.6</v>
      </c>
      <c r="I91" s="19">
        <v>1422.21</v>
      </c>
      <c r="J91" s="20">
        <f t="shared" si="10"/>
        <v>1724919</v>
      </c>
      <c r="K91" s="21">
        <v>45774</v>
      </c>
      <c r="L91" s="24" t="s">
        <v>58</v>
      </c>
      <c r="M91" s="10" t="str">
        <f t="shared" ca="1" si="6"/>
        <v>Atrasado</v>
      </c>
      <c r="N91" s="26">
        <f t="shared" si="7"/>
        <v>1298256</v>
      </c>
      <c r="O91" s="84"/>
      <c r="P91" s="85"/>
    </row>
    <row r="92" spans="1:16" x14ac:dyDescent="0.25">
      <c r="A92" s="37">
        <v>75</v>
      </c>
      <c r="B92" s="14" t="s">
        <v>53</v>
      </c>
      <c r="C92" s="15">
        <f t="shared" si="8"/>
        <v>1</v>
      </c>
      <c r="D92" s="16">
        <f t="shared" si="9"/>
        <v>0.72199999999999998</v>
      </c>
      <c r="E92" s="17">
        <v>361</v>
      </c>
      <c r="F92" s="18">
        <v>361</v>
      </c>
      <c r="G92" s="17">
        <v>500</v>
      </c>
      <c r="H92" s="18">
        <v>1941.9</v>
      </c>
      <c r="I92" s="19">
        <v>1045.44</v>
      </c>
      <c r="J92" s="20">
        <f t="shared" si="10"/>
        <v>3018387.84</v>
      </c>
      <c r="K92" s="21">
        <v>45763</v>
      </c>
      <c r="L92" s="23" t="s">
        <v>52</v>
      </c>
      <c r="M92" s="10" t="str">
        <f t="shared" ca="1" si="6"/>
        <v>Atrasado</v>
      </c>
      <c r="N92" s="26">
        <f t="shared" si="7"/>
        <v>2640984</v>
      </c>
      <c r="O92" s="84"/>
      <c r="P92" s="85"/>
    </row>
    <row r="93" spans="1:16" x14ac:dyDescent="0.25">
      <c r="A93" s="37">
        <v>76</v>
      </c>
      <c r="B93" s="14" t="s">
        <v>55</v>
      </c>
      <c r="C93" s="15">
        <f t="shared" si="8"/>
        <v>1</v>
      </c>
      <c r="D93" s="16">
        <f t="shared" si="9"/>
        <v>0.79400000000000004</v>
      </c>
      <c r="E93" s="17">
        <v>397</v>
      </c>
      <c r="F93" s="18">
        <v>397</v>
      </c>
      <c r="G93" s="17">
        <v>500</v>
      </c>
      <c r="H93" s="18">
        <v>1136.2</v>
      </c>
      <c r="I93" s="19">
        <v>1196.69</v>
      </c>
      <c r="J93" s="20">
        <f t="shared" si="10"/>
        <v>2020317.93</v>
      </c>
      <c r="K93" s="21">
        <v>45770</v>
      </c>
      <c r="L93" s="24" t="s">
        <v>58</v>
      </c>
      <c r="M93" s="10" t="str">
        <f t="shared" ca="1" si="6"/>
        <v>Atrasado</v>
      </c>
      <c r="N93" s="26">
        <f t="shared" si="7"/>
        <v>1545232</v>
      </c>
      <c r="O93" s="84"/>
      <c r="P93" s="85"/>
    </row>
    <row r="94" spans="1:16" x14ac:dyDescent="0.25">
      <c r="A94" s="37">
        <v>77</v>
      </c>
      <c r="B94" s="14" t="s">
        <v>55</v>
      </c>
      <c r="C94" s="15">
        <f t="shared" si="8"/>
        <v>0.83989501312335957</v>
      </c>
      <c r="D94" s="16">
        <f t="shared" si="9"/>
        <v>0.76200000000000001</v>
      </c>
      <c r="E94" s="17">
        <v>381</v>
      </c>
      <c r="F94" s="18">
        <v>320</v>
      </c>
      <c r="G94" s="17">
        <v>500</v>
      </c>
      <c r="H94" s="18">
        <v>1250.5</v>
      </c>
      <c r="I94" s="19">
        <v>614.21</v>
      </c>
      <c r="J94" s="20">
        <f t="shared" si="10"/>
        <v>1897227.2</v>
      </c>
      <c r="K94" s="21">
        <v>45764</v>
      </c>
      <c r="L94" s="24" t="s">
        <v>58</v>
      </c>
      <c r="M94" s="10" t="str">
        <f t="shared" ca="1" si="6"/>
        <v>Atrasado</v>
      </c>
      <c r="N94" s="26">
        <f t="shared" si="7"/>
        <v>1700680</v>
      </c>
      <c r="O94" s="84"/>
      <c r="P94" s="85"/>
    </row>
    <row r="95" spans="1:16" x14ac:dyDescent="0.25">
      <c r="A95" s="37">
        <v>78</v>
      </c>
      <c r="B95" s="14" t="s">
        <v>57</v>
      </c>
      <c r="C95" s="15">
        <f t="shared" si="8"/>
        <v>0.9707446808510638</v>
      </c>
      <c r="D95" s="16">
        <f t="shared" ref="D95:D117" si="11">(E95/G95)</f>
        <v>0.752</v>
      </c>
      <c r="E95" s="17">
        <v>376</v>
      </c>
      <c r="F95" s="18">
        <v>365</v>
      </c>
      <c r="G95" s="17">
        <v>500</v>
      </c>
      <c r="H95" s="18">
        <v>1259.3</v>
      </c>
      <c r="I95" s="19">
        <v>1200.5</v>
      </c>
      <c r="J95" s="20">
        <f t="shared" si="10"/>
        <v>2150830.5</v>
      </c>
      <c r="K95" s="21">
        <v>45759</v>
      </c>
      <c r="L95" s="22" t="s">
        <v>54</v>
      </c>
      <c r="M95" s="8" t="str">
        <f t="shared" ca="1" si="6"/>
        <v>Atrasado</v>
      </c>
      <c r="N95" s="26">
        <f t="shared" si="7"/>
        <v>1712648</v>
      </c>
      <c r="O95" s="84"/>
      <c r="P95" s="85"/>
    </row>
    <row r="96" spans="1:16" x14ac:dyDescent="0.25">
      <c r="A96" s="37">
        <v>79</v>
      </c>
      <c r="B96" s="14" t="s">
        <v>53</v>
      </c>
      <c r="C96" s="15">
        <f t="shared" si="8"/>
        <v>0.87704918032786883</v>
      </c>
      <c r="D96" s="16">
        <f t="shared" si="11"/>
        <v>0.73199999999999998</v>
      </c>
      <c r="E96" s="17">
        <v>366</v>
      </c>
      <c r="F96" s="18">
        <v>321</v>
      </c>
      <c r="G96" s="17">
        <v>500</v>
      </c>
      <c r="H96" s="18">
        <v>265.8</v>
      </c>
      <c r="I96" s="19">
        <v>587.61</v>
      </c>
      <c r="J96" s="20">
        <f t="shared" si="10"/>
        <v>550110.81000000006</v>
      </c>
      <c r="K96" s="21">
        <v>45770</v>
      </c>
      <c r="L96" s="24" t="s">
        <v>58</v>
      </c>
      <c r="M96" s="10" t="str">
        <f t="shared" ca="1" si="6"/>
        <v>Atrasado</v>
      </c>
      <c r="N96" s="26">
        <f t="shared" si="7"/>
        <v>361488</v>
      </c>
      <c r="O96" s="84"/>
      <c r="P96" s="85"/>
    </row>
    <row r="97" spans="1:45" x14ac:dyDescent="0.25">
      <c r="A97" s="37">
        <v>80</v>
      </c>
      <c r="B97" s="14" t="s">
        <v>57</v>
      </c>
      <c r="C97" s="15">
        <f t="shared" si="8"/>
        <v>0.96566523605150212</v>
      </c>
      <c r="D97" s="16">
        <f t="shared" si="11"/>
        <v>0.93200000000000005</v>
      </c>
      <c r="E97" s="17">
        <v>466</v>
      </c>
      <c r="F97" s="18">
        <v>450</v>
      </c>
      <c r="G97" s="17">
        <v>500</v>
      </c>
      <c r="H97" s="18">
        <v>582.6</v>
      </c>
      <c r="I97" s="19">
        <v>712.48</v>
      </c>
      <c r="J97" s="20">
        <f t="shared" si="10"/>
        <v>1112952</v>
      </c>
      <c r="K97" s="21">
        <v>45778</v>
      </c>
      <c r="L97" s="23" t="s">
        <v>52</v>
      </c>
      <c r="M97" s="10" t="str">
        <f t="shared" ca="1" si="6"/>
        <v>Atrasado</v>
      </c>
      <c r="N97" s="26">
        <f t="shared" si="7"/>
        <v>792336</v>
      </c>
      <c r="O97" s="84"/>
      <c r="P97" s="85"/>
      <c r="AR97" s="52" t="s">
        <v>47</v>
      </c>
      <c r="AS97" s="53" t="s">
        <v>59</v>
      </c>
    </row>
    <row r="98" spans="1:45" x14ac:dyDescent="0.25">
      <c r="A98" s="37">
        <v>81</v>
      </c>
      <c r="B98" s="14" t="s">
        <v>55</v>
      </c>
      <c r="C98" s="15">
        <f t="shared" si="8"/>
        <v>0.92935982339955847</v>
      </c>
      <c r="D98" s="16">
        <f t="shared" si="11"/>
        <v>0.90600000000000003</v>
      </c>
      <c r="E98" s="17">
        <v>453</v>
      </c>
      <c r="F98" s="18">
        <v>421</v>
      </c>
      <c r="G98" s="17">
        <v>500</v>
      </c>
      <c r="H98" s="18">
        <v>1001.5</v>
      </c>
      <c r="I98" s="19">
        <v>1401.42</v>
      </c>
      <c r="J98" s="20">
        <f t="shared" si="10"/>
        <v>1952037.82</v>
      </c>
      <c r="K98" s="21">
        <v>45766</v>
      </c>
      <c r="L98" s="24" t="s">
        <v>58</v>
      </c>
      <c r="M98" s="10" t="str">
        <f t="shared" ca="1" si="6"/>
        <v>Atrasado</v>
      </c>
      <c r="N98" s="26">
        <f t="shared" si="7"/>
        <v>1362040</v>
      </c>
      <c r="O98" s="84"/>
      <c r="P98" s="85"/>
      <c r="AR98" s="54" t="s">
        <v>54</v>
      </c>
      <c r="AS98" s="54">
        <f>COUNTIF(L18:L117, L99)</f>
        <v>37</v>
      </c>
    </row>
    <row r="99" spans="1:45" x14ac:dyDescent="0.25">
      <c r="A99" s="37">
        <v>82</v>
      </c>
      <c r="B99" s="14" t="s">
        <v>56</v>
      </c>
      <c r="C99" s="15">
        <f t="shared" si="8"/>
        <v>0.97765363128491622</v>
      </c>
      <c r="D99" s="16">
        <f t="shared" si="11"/>
        <v>0.35799999999999998</v>
      </c>
      <c r="E99" s="17">
        <v>179</v>
      </c>
      <c r="F99" s="18">
        <v>175</v>
      </c>
      <c r="G99" s="17">
        <v>500</v>
      </c>
      <c r="H99" s="18">
        <v>803.7</v>
      </c>
      <c r="I99" s="19">
        <v>828.88</v>
      </c>
      <c r="J99" s="20">
        <f t="shared" si="10"/>
        <v>1238086</v>
      </c>
      <c r="K99" s="21">
        <v>45775</v>
      </c>
      <c r="L99" s="22" t="s">
        <v>54</v>
      </c>
      <c r="M99" s="10" t="str">
        <f t="shared" ca="1" si="6"/>
        <v>Atrasado</v>
      </c>
      <c r="N99" s="26">
        <f t="shared" si="7"/>
        <v>1093032</v>
      </c>
      <c r="O99" s="84"/>
      <c r="P99" s="85"/>
      <c r="AR99" s="54" t="s">
        <v>52</v>
      </c>
      <c r="AS99" s="54">
        <f>COUNTIF(L18:L117, L100)</f>
        <v>29</v>
      </c>
    </row>
    <row r="100" spans="1:45" x14ac:dyDescent="0.25">
      <c r="A100" s="37">
        <v>83</v>
      </c>
      <c r="B100" s="14" t="s">
        <v>51</v>
      </c>
      <c r="C100" s="15">
        <f t="shared" si="8"/>
        <v>0.99164926931106467</v>
      </c>
      <c r="D100" s="16">
        <f t="shared" si="11"/>
        <v>0.95799999999999996</v>
      </c>
      <c r="E100" s="17">
        <v>479</v>
      </c>
      <c r="F100" s="18">
        <v>475</v>
      </c>
      <c r="G100" s="17">
        <v>500</v>
      </c>
      <c r="H100" s="18">
        <v>690.5</v>
      </c>
      <c r="I100" s="19">
        <v>924.36</v>
      </c>
      <c r="J100" s="20">
        <f t="shared" si="10"/>
        <v>1378151</v>
      </c>
      <c r="K100" s="21">
        <v>45752</v>
      </c>
      <c r="L100" s="23" t="s">
        <v>52</v>
      </c>
      <c r="M100" s="8" t="str">
        <f t="shared" ca="1" si="6"/>
        <v>Atrasado</v>
      </c>
      <c r="N100" s="26">
        <f t="shared" si="7"/>
        <v>939080</v>
      </c>
      <c r="O100" s="84"/>
      <c r="P100" s="85"/>
      <c r="AR100" s="54" t="s">
        <v>58</v>
      </c>
      <c r="AS100" s="54">
        <f>COUNTIF(L18:L117, L101)</f>
        <v>34</v>
      </c>
    </row>
    <row r="101" spans="1:45" x14ac:dyDescent="0.25">
      <c r="A101" s="37">
        <v>84</v>
      </c>
      <c r="B101" s="14" t="s">
        <v>53</v>
      </c>
      <c r="C101" s="15">
        <f t="shared" si="8"/>
        <v>0.85619469026548678</v>
      </c>
      <c r="D101" s="16">
        <f t="shared" si="11"/>
        <v>0.90400000000000003</v>
      </c>
      <c r="E101" s="17">
        <v>452</v>
      </c>
      <c r="F101" s="18">
        <v>387</v>
      </c>
      <c r="G101" s="17">
        <v>500</v>
      </c>
      <c r="H101" s="18">
        <v>428.7</v>
      </c>
      <c r="I101" s="19">
        <v>1325.9</v>
      </c>
      <c r="J101" s="20">
        <f t="shared" si="10"/>
        <v>1096155.3</v>
      </c>
      <c r="K101" s="21">
        <v>45771</v>
      </c>
      <c r="L101" s="24" t="s">
        <v>58</v>
      </c>
      <c r="M101" s="10" t="str">
        <f t="shared" ca="1" si="6"/>
        <v>Atrasado</v>
      </c>
      <c r="N101" s="26">
        <f t="shared" si="7"/>
        <v>583032</v>
      </c>
      <c r="O101" s="84"/>
      <c r="P101" s="85"/>
    </row>
    <row r="102" spans="1:45" x14ac:dyDescent="0.25">
      <c r="A102" s="37">
        <v>85</v>
      </c>
      <c r="B102" s="14" t="s">
        <v>55</v>
      </c>
      <c r="C102" s="15">
        <f t="shared" si="8"/>
        <v>0.94495412844036697</v>
      </c>
      <c r="D102" s="16">
        <f t="shared" si="11"/>
        <v>0.872</v>
      </c>
      <c r="E102" s="17">
        <v>436</v>
      </c>
      <c r="F102" s="18">
        <v>412</v>
      </c>
      <c r="G102" s="17">
        <v>500</v>
      </c>
      <c r="H102" s="18">
        <v>830.7</v>
      </c>
      <c r="I102" s="19">
        <v>1277.1400000000001</v>
      </c>
      <c r="J102" s="20">
        <f t="shared" si="10"/>
        <v>1655933.6800000002</v>
      </c>
      <c r="K102" s="21">
        <v>45773</v>
      </c>
      <c r="L102" s="22" t="s">
        <v>54</v>
      </c>
      <c r="M102" s="10" t="str">
        <f t="shared" ca="1" si="6"/>
        <v>Atrasado</v>
      </c>
      <c r="N102" s="26">
        <f t="shared" si="7"/>
        <v>1129752</v>
      </c>
      <c r="O102" s="84"/>
      <c r="P102" s="85"/>
    </row>
    <row r="103" spans="1:45" x14ac:dyDescent="0.25">
      <c r="A103" s="37">
        <v>86</v>
      </c>
      <c r="B103" s="14" t="s">
        <v>56</v>
      </c>
      <c r="C103" s="15">
        <f t="shared" si="8"/>
        <v>0.97108433734939759</v>
      </c>
      <c r="D103" s="16">
        <f t="shared" si="11"/>
        <v>0.83</v>
      </c>
      <c r="E103" s="17">
        <v>415</v>
      </c>
      <c r="F103" s="18">
        <v>403</v>
      </c>
      <c r="G103" s="17">
        <v>500</v>
      </c>
      <c r="H103" s="18">
        <v>926.8</v>
      </c>
      <c r="I103" s="19">
        <v>1357.5</v>
      </c>
      <c r="J103" s="20">
        <f t="shared" si="10"/>
        <v>1807520.5</v>
      </c>
      <c r="K103" s="21">
        <v>45770</v>
      </c>
      <c r="L103" s="23" t="s">
        <v>52</v>
      </c>
      <c r="M103" s="10" t="str">
        <f t="shared" ca="1" si="6"/>
        <v>Atrasado</v>
      </c>
      <c r="N103" s="26">
        <f t="shared" si="7"/>
        <v>1260448</v>
      </c>
      <c r="O103" s="84"/>
      <c r="P103" s="85"/>
    </row>
    <row r="104" spans="1:45" x14ac:dyDescent="0.25">
      <c r="A104" s="37">
        <v>87</v>
      </c>
      <c r="B104" s="14" t="s">
        <v>53</v>
      </c>
      <c r="C104" s="15">
        <f t="shared" si="8"/>
        <v>0.98130841121495327</v>
      </c>
      <c r="D104" s="16">
        <f t="shared" si="11"/>
        <v>0.85599999999999998</v>
      </c>
      <c r="E104" s="17">
        <v>428</v>
      </c>
      <c r="F104" s="18">
        <v>420</v>
      </c>
      <c r="G104" s="17">
        <v>500</v>
      </c>
      <c r="H104" s="18">
        <v>249.2</v>
      </c>
      <c r="I104" s="19">
        <v>1237.0999999999999</v>
      </c>
      <c r="J104" s="20">
        <f t="shared" si="10"/>
        <v>858494</v>
      </c>
      <c r="K104" s="21">
        <v>45779</v>
      </c>
      <c r="L104" s="24" t="s">
        <v>58</v>
      </c>
      <c r="M104" s="10" t="str">
        <f t="shared" ca="1" si="6"/>
        <v>Atrasado</v>
      </c>
      <c r="N104" s="26">
        <f t="shared" si="7"/>
        <v>338912</v>
      </c>
      <c r="O104" s="84"/>
      <c r="P104" s="85"/>
    </row>
    <row r="105" spans="1:45" x14ac:dyDescent="0.25">
      <c r="A105" s="37">
        <v>88</v>
      </c>
      <c r="B105" s="14" t="s">
        <v>56</v>
      </c>
      <c r="C105" s="15">
        <f t="shared" si="8"/>
        <v>0.94724770642201839</v>
      </c>
      <c r="D105" s="16">
        <f t="shared" si="11"/>
        <v>0.872</v>
      </c>
      <c r="E105" s="17">
        <v>436</v>
      </c>
      <c r="F105" s="18">
        <v>413</v>
      </c>
      <c r="G105" s="17">
        <v>500</v>
      </c>
      <c r="H105" s="18">
        <v>1309.2</v>
      </c>
      <c r="I105" s="19">
        <v>736.69</v>
      </c>
      <c r="J105" s="20">
        <f t="shared" si="10"/>
        <v>2084764.97</v>
      </c>
      <c r="K105" s="21">
        <v>45760</v>
      </c>
      <c r="L105" s="24" t="s">
        <v>58</v>
      </c>
      <c r="M105" s="8" t="str">
        <f t="shared" ca="1" si="6"/>
        <v>Atrasado</v>
      </c>
      <c r="N105" s="26">
        <f t="shared" si="7"/>
        <v>1780512</v>
      </c>
      <c r="O105" s="84"/>
      <c r="P105" s="85"/>
    </row>
    <row r="106" spans="1:45" x14ac:dyDescent="0.25">
      <c r="A106" s="37">
        <v>89</v>
      </c>
      <c r="B106" s="14" t="s">
        <v>53</v>
      </c>
      <c r="C106" s="15">
        <f t="shared" si="8"/>
        <v>0.93251533742331283</v>
      </c>
      <c r="D106" s="16">
        <f t="shared" si="11"/>
        <v>0.97799999999999998</v>
      </c>
      <c r="E106" s="17">
        <v>489</v>
      </c>
      <c r="F106" s="18">
        <v>456</v>
      </c>
      <c r="G106" s="17">
        <v>500</v>
      </c>
      <c r="H106" s="18">
        <v>1617.5</v>
      </c>
      <c r="I106" s="19">
        <v>712.11</v>
      </c>
      <c r="J106" s="20">
        <f t="shared" si="10"/>
        <v>2524522.16</v>
      </c>
      <c r="K106" s="21">
        <v>45773</v>
      </c>
      <c r="L106" s="22" t="s">
        <v>54</v>
      </c>
      <c r="M106" s="10" t="str">
        <f t="shared" ca="1" si="6"/>
        <v>Atrasado</v>
      </c>
      <c r="N106" s="26">
        <f t="shared" si="7"/>
        <v>2199800</v>
      </c>
      <c r="O106" s="84"/>
      <c r="P106" s="85"/>
    </row>
    <row r="107" spans="1:45" x14ac:dyDescent="0.25">
      <c r="A107" s="37">
        <v>90</v>
      </c>
      <c r="B107" s="14" t="s">
        <v>57</v>
      </c>
      <c r="C107" s="15">
        <f t="shared" si="8"/>
        <v>0.99668874172185429</v>
      </c>
      <c r="D107" s="16">
        <f t="shared" si="11"/>
        <v>0.60399999999999998</v>
      </c>
      <c r="E107" s="17">
        <v>302</v>
      </c>
      <c r="F107" s="18">
        <v>301</v>
      </c>
      <c r="G107" s="17">
        <v>500</v>
      </c>
      <c r="H107" s="18">
        <v>1189</v>
      </c>
      <c r="I107" s="19">
        <v>1469.37</v>
      </c>
      <c r="J107" s="20">
        <f t="shared" si="10"/>
        <v>2059320.37</v>
      </c>
      <c r="K107" s="21">
        <v>45759</v>
      </c>
      <c r="L107" s="22" t="s">
        <v>54</v>
      </c>
      <c r="M107" s="8" t="str">
        <f t="shared" ca="1" si="6"/>
        <v>Atrasado</v>
      </c>
      <c r="N107" s="26">
        <f t="shared" si="7"/>
        <v>1617040</v>
      </c>
      <c r="O107" s="84"/>
      <c r="P107" s="85"/>
    </row>
    <row r="108" spans="1:45" x14ac:dyDescent="0.25">
      <c r="A108" s="37">
        <v>91</v>
      </c>
      <c r="B108" s="14" t="s">
        <v>57</v>
      </c>
      <c r="C108" s="15">
        <f t="shared" si="8"/>
        <v>1</v>
      </c>
      <c r="D108" s="16">
        <f t="shared" si="11"/>
        <v>0.2</v>
      </c>
      <c r="E108" s="17">
        <v>100</v>
      </c>
      <c r="F108" s="18">
        <v>100</v>
      </c>
      <c r="G108" s="17">
        <v>500</v>
      </c>
      <c r="H108" s="18">
        <v>910.1</v>
      </c>
      <c r="I108" s="19">
        <v>1463.08</v>
      </c>
      <c r="J108" s="20">
        <f t="shared" si="10"/>
        <v>1384044</v>
      </c>
      <c r="K108" s="21">
        <v>45776</v>
      </c>
      <c r="L108" s="24" t="s">
        <v>58</v>
      </c>
      <c r="M108" s="10" t="str">
        <f t="shared" ca="1" si="6"/>
        <v>Atrasado</v>
      </c>
      <c r="N108" s="26">
        <f t="shared" si="7"/>
        <v>1237736</v>
      </c>
    </row>
    <row r="109" spans="1:45" x14ac:dyDescent="0.25">
      <c r="A109" s="37">
        <v>92</v>
      </c>
      <c r="B109" s="14" t="s">
        <v>53</v>
      </c>
      <c r="C109" s="15">
        <f t="shared" si="8"/>
        <v>0.98412698412698407</v>
      </c>
      <c r="D109" s="16">
        <f t="shared" si="11"/>
        <v>0.252</v>
      </c>
      <c r="E109" s="17">
        <v>126</v>
      </c>
      <c r="F109" s="18">
        <v>124</v>
      </c>
      <c r="G109" s="17">
        <v>500</v>
      </c>
      <c r="H109" s="18">
        <v>860.4</v>
      </c>
      <c r="I109" s="19">
        <v>835.91</v>
      </c>
      <c r="J109" s="20">
        <f t="shared" si="10"/>
        <v>1273796.8400000001</v>
      </c>
      <c r="K109" s="21">
        <v>45764</v>
      </c>
      <c r="L109" s="24" t="s">
        <v>58</v>
      </c>
      <c r="M109" s="10" t="str">
        <f t="shared" ca="1" si="6"/>
        <v>Atrasado</v>
      </c>
      <c r="N109" s="26">
        <f t="shared" si="7"/>
        <v>1170144</v>
      </c>
    </row>
    <row r="110" spans="1:45" x14ac:dyDescent="0.25">
      <c r="A110" s="37">
        <v>93</v>
      </c>
      <c r="B110" s="14" t="s">
        <v>53</v>
      </c>
      <c r="C110" s="15">
        <f t="shared" si="8"/>
        <v>0.94736842105263153</v>
      </c>
      <c r="D110" s="16">
        <f t="shared" si="11"/>
        <v>0.91200000000000003</v>
      </c>
      <c r="E110" s="17">
        <v>456</v>
      </c>
      <c r="F110" s="18">
        <v>432</v>
      </c>
      <c r="G110" s="17">
        <v>500</v>
      </c>
      <c r="H110" s="18">
        <v>809.1</v>
      </c>
      <c r="I110" s="19">
        <v>1294.82</v>
      </c>
      <c r="J110" s="20">
        <f t="shared" si="10"/>
        <v>1659738.24</v>
      </c>
      <c r="K110" s="21">
        <v>45769</v>
      </c>
      <c r="L110" s="22" t="s">
        <v>54</v>
      </c>
      <c r="M110" s="10" t="str">
        <f t="shared" ca="1" si="6"/>
        <v>Atrasado</v>
      </c>
      <c r="N110" s="26">
        <f t="shared" si="7"/>
        <v>1100376</v>
      </c>
    </row>
    <row r="111" spans="1:45" x14ac:dyDescent="0.25">
      <c r="A111" s="37">
        <v>94</v>
      </c>
      <c r="B111" s="14" t="s">
        <v>56</v>
      </c>
      <c r="C111" s="15">
        <f t="shared" si="8"/>
        <v>0.87878787878787878</v>
      </c>
      <c r="D111" s="16">
        <f t="shared" si="11"/>
        <v>0.46200000000000002</v>
      </c>
      <c r="E111" s="17">
        <v>231</v>
      </c>
      <c r="F111" s="18">
        <v>203</v>
      </c>
      <c r="G111" s="17">
        <v>500</v>
      </c>
      <c r="H111" s="18">
        <v>1003</v>
      </c>
      <c r="I111" s="19">
        <v>1008.11</v>
      </c>
      <c r="J111" s="20">
        <f t="shared" si="10"/>
        <v>1568726.33</v>
      </c>
      <c r="K111" s="21">
        <v>45757</v>
      </c>
      <c r="L111" s="22" t="s">
        <v>54</v>
      </c>
      <c r="M111" s="8" t="str">
        <f t="shared" ca="1" si="6"/>
        <v>Atrasado</v>
      </c>
      <c r="N111" s="26">
        <f t="shared" si="7"/>
        <v>1364080</v>
      </c>
    </row>
    <row r="112" spans="1:45" x14ac:dyDescent="0.25">
      <c r="A112" s="37">
        <v>95</v>
      </c>
      <c r="B112" s="14" t="s">
        <v>55</v>
      </c>
      <c r="C112" s="15">
        <f t="shared" si="8"/>
        <v>0.95338983050847459</v>
      </c>
      <c r="D112" s="16">
        <f t="shared" si="11"/>
        <v>0.94399999999999995</v>
      </c>
      <c r="E112" s="17">
        <v>472</v>
      </c>
      <c r="F112" s="18">
        <v>450</v>
      </c>
      <c r="G112" s="17">
        <v>500</v>
      </c>
      <c r="H112" s="18">
        <v>1202.5999999999999</v>
      </c>
      <c r="I112" s="19">
        <v>803.48</v>
      </c>
      <c r="J112" s="20">
        <f t="shared" si="10"/>
        <v>1997101.9999999998</v>
      </c>
      <c r="K112" s="21">
        <v>45763</v>
      </c>
      <c r="L112" s="22" t="s">
        <v>54</v>
      </c>
      <c r="M112" s="10" t="str">
        <f t="shared" ca="1" si="6"/>
        <v>Atrasado</v>
      </c>
      <c r="N112" s="26">
        <f t="shared" si="7"/>
        <v>1635535.9999999998</v>
      </c>
      <c r="O112" s="84"/>
      <c r="P112" s="85"/>
    </row>
    <row r="113" spans="1:16" x14ac:dyDescent="0.25">
      <c r="A113" s="37">
        <v>96</v>
      </c>
      <c r="B113" s="14" t="s">
        <v>51</v>
      </c>
      <c r="C113" s="15">
        <f t="shared" si="8"/>
        <v>0.91316526610644255</v>
      </c>
      <c r="D113" s="16">
        <f t="shared" si="11"/>
        <v>0.71399999999999997</v>
      </c>
      <c r="E113" s="17">
        <v>357</v>
      </c>
      <c r="F113" s="18">
        <v>326</v>
      </c>
      <c r="G113" s="17">
        <v>500</v>
      </c>
      <c r="H113" s="18">
        <v>1150</v>
      </c>
      <c r="I113" s="19">
        <v>655.89</v>
      </c>
      <c r="J113" s="20">
        <f t="shared" si="10"/>
        <v>1777820.14</v>
      </c>
      <c r="K113" s="21">
        <v>45768</v>
      </c>
      <c r="L113" s="22" t="s">
        <v>54</v>
      </c>
      <c r="M113" s="10" t="str">
        <f t="shared" ca="1" si="6"/>
        <v>Atrasado</v>
      </c>
      <c r="N113" s="26">
        <f t="shared" si="7"/>
        <v>1564000</v>
      </c>
      <c r="O113" s="84"/>
      <c r="P113" s="85"/>
    </row>
    <row r="114" spans="1:16" x14ac:dyDescent="0.25">
      <c r="A114" s="37">
        <v>97</v>
      </c>
      <c r="B114" s="14" t="s">
        <v>55</v>
      </c>
      <c r="C114" s="15">
        <f t="shared" si="8"/>
        <v>0.95023696682464454</v>
      </c>
      <c r="D114" s="16">
        <f t="shared" si="11"/>
        <v>0.84399999999999997</v>
      </c>
      <c r="E114" s="17">
        <v>422</v>
      </c>
      <c r="F114" s="18">
        <v>401</v>
      </c>
      <c r="G114" s="17">
        <v>500</v>
      </c>
      <c r="H114" s="18">
        <v>456.6</v>
      </c>
      <c r="I114" s="19">
        <v>1336.05</v>
      </c>
      <c r="J114" s="20">
        <f t="shared" si="10"/>
        <v>1156732.0499999998</v>
      </c>
      <c r="K114" s="21">
        <v>45765</v>
      </c>
      <c r="L114" s="23" t="s">
        <v>52</v>
      </c>
      <c r="M114" s="10" t="str">
        <f t="shared" ca="1" si="6"/>
        <v>Atrasado</v>
      </c>
      <c r="N114" s="26">
        <f t="shared" si="7"/>
        <v>620976</v>
      </c>
      <c r="O114" s="84"/>
      <c r="P114" s="85"/>
    </row>
    <row r="115" spans="1:16" x14ac:dyDescent="0.25">
      <c r="A115" s="37">
        <v>98</v>
      </c>
      <c r="B115" s="14" t="s">
        <v>57</v>
      </c>
      <c r="C115" s="15">
        <f t="shared" si="8"/>
        <v>0.99763593380614657</v>
      </c>
      <c r="D115" s="16">
        <f t="shared" si="11"/>
        <v>0.84599999999999997</v>
      </c>
      <c r="E115" s="17">
        <v>423</v>
      </c>
      <c r="F115" s="18">
        <v>422</v>
      </c>
      <c r="G115" s="17">
        <v>500</v>
      </c>
      <c r="H115" s="18">
        <v>550.9</v>
      </c>
      <c r="I115" s="19">
        <v>1068.02</v>
      </c>
      <c r="J115" s="20">
        <f t="shared" si="10"/>
        <v>1199928.44</v>
      </c>
      <c r="K115" s="21">
        <v>45777</v>
      </c>
      <c r="L115" s="24" t="s">
        <v>58</v>
      </c>
      <c r="M115" s="10" t="str">
        <f t="shared" ca="1" si="6"/>
        <v>Atrasado</v>
      </c>
      <c r="N115" s="26">
        <f t="shared" si="7"/>
        <v>749224</v>
      </c>
      <c r="O115" s="84"/>
      <c r="P115" s="85"/>
    </row>
    <row r="116" spans="1:16" x14ac:dyDescent="0.25">
      <c r="A116" s="37">
        <v>99</v>
      </c>
      <c r="B116" s="14" t="s">
        <v>55</v>
      </c>
      <c r="C116" s="15">
        <f t="shared" si="8"/>
        <v>0.9504504504504504</v>
      </c>
      <c r="D116" s="16">
        <f t="shared" si="11"/>
        <v>0.88800000000000001</v>
      </c>
      <c r="E116" s="17">
        <v>444</v>
      </c>
      <c r="F116" s="18">
        <v>422</v>
      </c>
      <c r="G116" s="17">
        <v>500</v>
      </c>
      <c r="H116" s="18">
        <v>963.3</v>
      </c>
      <c r="I116" s="19">
        <v>987.07</v>
      </c>
      <c r="J116" s="20">
        <f t="shared" si="10"/>
        <v>1726631.54</v>
      </c>
      <c r="K116" s="21">
        <v>45766</v>
      </c>
      <c r="L116" s="23" t="s">
        <v>52</v>
      </c>
      <c r="M116" s="10" t="str">
        <f t="shared" ca="1" si="6"/>
        <v>Atrasado</v>
      </c>
      <c r="N116" s="26">
        <f t="shared" si="7"/>
        <v>1310088</v>
      </c>
      <c r="O116" s="84"/>
      <c r="P116" s="85"/>
    </row>
    <row r="117" spans="1:16" ht="15.75" thickBot="1" x14ac:dyDescent="0.3">
      <c r="A117" s="38">
        <v>100</v>
      </c>
      <c r="B117" s="34" t="s">
        <v>57</v>
      </c>
      <c r="C117" s="35">
        <f t="shared" si="8"/>
        <v>0.91818181818181821</v>
      </c>
      <c r="D117" s="36">
        <f t="shared" si="11"/>
        <v>0.88</v>
      </c>
      <c r="E117" s="30">
        <v>440</v>
      </c>
      <c r="F117" s="31">
        <v>404</v>
      </c>
      <c r="G117" s="32">
        <v>500</v>
      </c>
      <c r="H117" s="33">
        <v>1413.9</v>
      </c>
      <c r="I117" s="27">
        <v>1020.24</v>
      </c>
      <c r="J117" s="28">
        <f t="shared" si="10"/>
        <v>2335080.9600000004</v>
      </c>
      <c r="K117" s="29">
        <v>45760</v>
      </c>
      <c r="L117" s="25" t="s">
        <v>54</v>
      </c>
      <c r="M117" s="9" t="str">
        <f ca="1">IF(TODAY()-K117 &gt; 30, "Atrasado", "Al día")</f>
        <v>Atrasado</v>
      </c>
      <c r="N117" s="3">
        <f t="shared" si="7"/>
        <v>1922904.0000000002</v>
      </c>
      <c r="O117" s="84"/>
      <c r="P117" s="85"/>
    </row>
    <row r="118" spans="1:16" ht="16.5" thickTop="1" thickBot="1" x14ac:dyDescent="0.3">
      <c r="A118" s="1"/>
      <c r="B118" s="88" t="s">
        <v>60</v>
      </c>
      <c r="C118" s="89"/>
      <c r="D118" s="12">
        <f>AVERAGE(D18:D117)</f>
        <v>0.72162000000000004</v>
      </c>
      <c r="E118" s="1"/>
      <c r="F118" s="88" t="s">
        <v>61</v>
      </c>
      <c r="G118" s="89"/>
      <c r="H118" s="13">
        <f>AVERAGE(H18:H117)</f>
        <v>904.1610000000004</v>
      </c>
      <c r="I118" s="1"/>
      <c r="M118" s="1"/>
      <c r="N118" s="1"/>
    </row>
    <row r="119" spans="1:16" ht="15.75" thickTop="1" x14ac:dyDescent="0.25"/>
    <row r="120" spans="1:16" ht="15.75" thickBot="1" x14ac:dyDescent="0.3"/>
    <row r="121" spans="1:16" ht="16.5" thickTop="1" thickBot="1" x14ac:dyDescent="0.3">
      <c r="B121" s="90" t="s">
        <v>62</v>
      </c>
      <c r="C121" s="90"/>
      <c r="D121" s="7">
        <v>1360</v>
      </c>
    </row>
    <row r="122" spans="1:16" ht="15.75" thickTop="1" x14ac:dyDescent="0.25"/>
    <row r="124" spans="1:16" x14ac:dyDescent="0.25">
      <c r="B124" t="s">
        <v>65</v>
      </c>
    </row>
    <row r="126" spans="1:16" x14ac:dyDescent="0.25">
      <c r="B126" t="s">
        <v>55</v>
      </c>
      <c r="C126" s="68">
        <f>AVERAGE(C20:C116)</f>
        <v>0.94435593361813297</v>
      </c>
    </row>
    <row r="127" spans="1:16" x14ac:dyDescent="0.25">
      <c r="B127" t="s">
        <v>53</v>
      </c>
      <c r="C127" s="68">
        <f>AVERAGE(C19:C110)</f>
        <v>0.94228876686465235</v>
      </c>
    </row>
    <row r="128" spans="1:16" x14ac:dyDescent="0.25">
      <c r="B128" t="s">
        <v>56</v>
      </c>
      <c r="C128" s="68">
        <f>AVERAGE(C21:C111)</f>
        <v>0.94334878364664054</v>
      </c>
    </row>
    <row r="129" spans="2:3" x14ac:dyDescent="0.25">
      <c r="B129" t="s">
        <v>57</v>
      </c>
      <c r="C129" s="68">
        <f>AVERAGE(C23:C117)</f>
        <v>0.94278184882668015</v>
      </c>
    </row>
    <row r="130" spans="2:3" x14ac:dyDescent="0.25">
      <c r="B130" t="s">
        <v>51</v>
      </c>
      <c r="C130" s="68">
        <f>AVERAGE(C18:C113)</f>
        <v>0.94052719147553809</v>
      </c>
    </row>
  </sheetData>
  <autoFilter ref="A17:R118" xr:uid="{00000000-0001-0000-0100-000000000000}">
    <filterColumn colId="14" showButton="0"/>
  </autoFilter>
  <mergeCells count="102">
    <mergeCell ref="B118:C118"/>
    <mergeCell ref="F118:G118"/>
    <mergeCell ref="B121:C121"/>
    <mergeCell ref="O17:P17"/>
    <mergeCell ref="O18:P18"/>
    <mergeCell ref="O19:P19"/>
    <mergeCell ref="O20:P20"/>
    <mergeCell ref="O21:P21"/>
    <mergeCell ref="O22:P22"/>
    <mergeCell ref="O41:P41"/>
    <mergeCell ref="O42:P42"/>
    <mergeCell ref="O43:P43"/>
    <mergeCell ref="O44:P44"/>
    <mergeCell ref="O45:P45"/>
    <mergeCell ref="O46:P46"/>
    <mergeCell ref="O35:P35"/>
    <mergeCell ref="O36:P36"/>
    <mergeCell ref="O37:P37"/>
    <mergeCell ref="O38:P38"/>
    <mergeCell ref="O39:P39"/>
    <mergeCell ref="O40:P40"/>
    <mergeCell ref="O53:P53"/>
    <mergeCell ref="O54:P54"/>
    <mergeCell ref="O55:P55"/>
    <mergeCell ref="O47:P47"/>
    <mergeCell ref="O48:P48"/>
    <mergeCell ref="O49:P49"/>
    <mergeCell ref="O50:P50"/>
    <mergeCell ref="O51:P51"/>
    <mergeCell ref="O52:P52"/>
    <mergeCell ref="B6:K14"/>
    <mergeCell ref="O29:P29"/>
    <mergeCell ref="O30:P30"/>
    <mergeCell ref="O31:P31"/>
    <mergeCell ref="O32:P32"/>
    <mergeCell ref="O33:P33"/>
    <mergeCell ref="O34:P34"/>
    <mergeCell ref="O23:P23"/>
    <mergeCell ref="O24:P24"/>
    <mergeCell ref="O25:P25"/>
    <mergeCell ref="O26:P26"/>
    <mergeCell ref="O27:P27"/>
    <mergeCell ref="O28:P28"/>
    <mergeCell ref="O59:P59"/>
    <mergeCell ref="O60:P60"/>
    <mergeCell ref="O61:P61"/>
    <mergeCell ref="O62:P62"/>
    <mergeCell ref="O63:P63"/>
    <mergeCell ref="O64:P64"/>
    <mergeCell ref="O56:P56"/>
    <mergeCell ref="O57:P57"/>
    <mergeCell ref="O58:P58"/>
    <mergeCell ref="O71:P71"/>
    <mergeCell ref="O72:P72"/>
    <mergeCell ref="O73:P73"/>
    <mergeCell ref="O74:P74"/>
    <mergeCell ref="O75:P75"/>
    <mergeCell ref="O76:P76"/>
    <mergeCell ref="O65:P65"/>
    <mergeCell ref="O66:P66"/>
    <mergeCell ref="O67:P67"/>
    <mergeCell ref="O68:P68"/>
    <mergeCell ref="O69:P69"/>
    <mergeCell ref="O70:P70"/>
    <mergeCell ref="O93:P93"/>
    <mergeCell ref="O94:P94"/>
    <mergeCell ref="O83:P83"/>
    <mergeCell ref="O84:P84"/>
    <mergeCell ref="O85:P85"/>
    <mergeCell ref="O86:P86"/>
    <mergeCell ref="O87:P87"/>
    <mergeCell ref="O88:P88"/>
    <mergeCell ref="O77:P77"/>
    <mergeCell ref="O78:P78"/>
    <mergeCell ref="O79:P79"/>
    <mergeCell ref="O80:P80"/>
    <mergeCell ref="O81:P81"/>
    <mergeCell ref="O82:P82"/>
    <mergeCell ref="AG12:AW16"/>
    <mergeCell ref="O113:P113"/>
    <mergeCell ref="O114:P114"/>
    <mergeCell ref="O115:P115"/>
    <mergeCell ref="O116:P116"/>
    <mergeCell ref="O117:P117"/>
    <mergeCell ref="O107:P107"/>
    <mergeCell ref="O112:P112"/>
    <mergeCell ref="O101:P101"/>
    <mergeCell ref="O102:P102"/>
    <mergeCell ref="O103:P103"/>
    <mergeCell ref="O104:P104"/>
    <mergeCell ref="O105:P105"/>
    <mergeCell ref="O106:P106"/>
    <mergeCell ref="O95:P95"/>
    <mergeCell ref="O96:P96"/>
    <mergeCell ref="O97:P97"/>
    <mergeCell ref="O98:P98"/>
    <mergeCell ref="O99:P99"/>
    <mergeCell ref="O100:P100"/>
    <mergeCell ref="O89:P89"/>
    <mergeCell ref="O90:P90"/>
    <mergeCell ref="O91:P91"/>
    <mergeCell ref="O92:P92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Tabla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VIDROOP</dc:creator>
  <cp:keywords/>
  <dc:description/>
  <cp:lastModifiedBy>Giuliano Mar</cp:lastModifiedBy>
  <cp:revision/>
  <dcterms:created xsi:type="dcterms:W3CDTF">2025-05-15T14:09:36Z</dcterms:created>
  <dcterms:modified xsi:type="dcterms:W3CDTF">2025-08-14T23:30:23Z</dcterms:modified>
  <cp:category/>
  <cp:contentStatus/>
</cp:coreProperties>
</file>